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會計主任\Desktop\"/>
    </mc:Choice>
  </mc:AlternateContent>
  <bookViews>
    <workbookView xWindow="600" yWindow="75" windowWidth="19440" windowHeight="9810" activeTab="2"/>
  </bookViews>
  <sheets>
    <sheet name="科目參考表" sheetId="7" r:id="rId1"/>
    <sheet name="請購單" sheetId="11" r:id="rId2"/>
    <sheet name="動支單" sheetId="2" r:id="rId3"/>
    <sheet name="黏貼憑證用紙" sheetId="3" r:id="rId4"/>
    <sheet name="工作表1" sheetId="12" r:id="rId5"/>
  </sheets>
  <definedNames>
    <definedName name="_xlnm.Print_Area" localSheetId="2">動支單!$A$1:$O$34</definedName>
    <definedName name="_xlnm.Print_Area" localSheetId="3">黏貼憑證用紙!$A$1:$P$27</definedName>
  </definedNames>
  <calcPr calcId="152511"/>
</workbook>
</file>

<file path=xl/calcChain.xml><?xml version="1.0" encoding="utf-8"?>
<calcChain xmlns="http://schemas.openxmlformats.org/spreadsheetml/2006/main">
  <c r="J17" i="2" l="1"/>
  <c r="C10" i="3"/>
  <c r="E5" i="2" l="1"/>
  <c r="D5" i="2"/>
  <c r="D4" i="2" l="1"/>
  <c r="E4" i="2" l="1"/>
  <c r="E7" i="11" l="1"/>
  <c r="E19" i="11" l="1"/>
  <c r="E18" i="11"/>
  <c r="E17" i="11"/>
  <c r="E16" i="11"/>
  <c r="E15" i="11"/>
  <c r="E14" i="11"/>
  <c r="E21" i="11"/>
  <c r="E20" i="11"/>
  <c r="E13" i="11"/>
  <c r="E12" i="11"/>
  <c r="E11" i="11"/>
  <c r="E10" i="11"/>
  <c r="E9" i="11"/>
  <c r="E8" i="11"/>
  <c r="E6" i="11"/>
  <c r="E5" i="11"/>
  <c r="E22" i="11"/>
  <c r="E23" i="11"/>
  <c r="E24" i="11"/>
  <c r="E4" i="11"/>
  <c r="H16" i="2"/>
  <c r="H17" i="2"/>
  <c r="H18" i="2"/>
  <c r="H19" i="2"/>
  <c r="H20" i="2"/>
  <c r="H21" i="2"/>
  <c r="H22" i="2"/>
  <c r="H23" i="2"/>
  <c r="H24" i="2"/>
  <c r="H25" i="2"/>
  <c r="H26" i="2"/>
  <c r="H15" i="2"/>
  <c r="H27" i="2" s="1"/>
  <c r="E25" i="11" l="1"/>
  <c r="E7" i="2"/>
  <c r="C8" i="3" l="1"/>
  <c r="C9" i="3"/>
  <c r="D9" i="3" l="1"/>
  <c r="I8" i="3"/>
  <c r="J16" i="2"/>
  <c r="D10" i="3"/>
  <c r="D8" i="3"/>
  <c r="B4" i="2"/>
  <c r="E7" i="3" s="1"/>
  <c r="F3" i="2"/>
  <c r="A1" i="2"/>
  <c r="A1" i="3" s="1"/>
  <c r="Q1" i="3" l="1"/>
  <c r="H7" i="2"/>
  <c r="Q3" i="3" l="1"/>
  <c r="Q2" i="3"/>
  <c r="R1" i="3" l="1"/>
  <c r="F7" i="3"/>
  <c r="R3" i="3" l="1"/>
  <c r="R2" i="3"/>
  <c r="S1" i="3" l="1"/>
  <c r="G7" i="3"/>
  <c r="S3" i="3" l="1"/>
  <c r="S2" i="3"/>
  <c r="H7" i="3" l="1"/>
  <c r="T1" i="3"/>
  <c r="T3" i="3" l="1"/>
  <c r="T2" i="3"/>
  <c r="I7" i="3" l="1"/>
  <c r="U1" i="3"/>
  <c r="U3" i="3" l="1"/>
  <c r="U2" i="3"/>
  <c r="J7" i="3" l="1"/>
  <c r="V1" i="3"/>
  <c r="V3" i="3" l="1"/>
  <c r="V2" i="3"/>
  <c r="K7" i="3" l="1"/>
  <c r="W1" i="3"/>
  <c r="W3" i="3" l="1"/>
  <c r="X1" i="3" s="1"/>
  <c r="W2" i="3"/>
  <c r="L7" i="3" l="1"/>
  <c r="X3" i="3"/>
  <c r="X2" i="3"/>
  <c r="M7" i="3" l="1"/>
</calcChain>
</file>

<file path=xl/sharedStrings.xml><?xml version="1.0" encoding="utf-8"?>
<sst xmlns="http://schemas.openxmlformats.org/spreadsheetml/2006/main" count="677" uniqueCount="437">
  <si>
    <t>服務費用</t>
  </si>
  <si>
    <t>水電費</t>
  </si>
  <si>
    <t>工作場所電費</t>
  </si>
  <si>
    <t>工作場所水費</t>
  </si>
  <si>
    <t>郵電費</t>
  </si>
  <si>
    <t>郵費</t>
  </si>
  <si>
    <t>電話費</t>
  </si>
  <si>
    <t>旅運費</t>
  </si>
  <si>
    <t>國內旅費</t>
  </si>
  <si>
    <t>印刷裝訂與廣告費</t>
  </si>
  <si>
    <t>印刷及裝訂費</t>
  </si>
  <si>
    <t>修理保養及保固費</t>
  </si>
  <si>
    <t>一般房屋修護費</t>
  </si>
  <si>
    <t>機械及設備修護費</t>
  </si>
  <si>
    <t>保險費</t>
  </si>
  <si>
    <t>其他保險費</t>
  </si>
  <si>
    <t>一般服務費</t>
  </si>
  <si>
    <t>計時與計件人員酬金</t>
  </si>
  <si>
    <t>專業服務費</t>
  </si>
  <si>
    <t>講課鐘點、稿費、出席審查及查詢費</t>
  </si>
  <si>
    <t>委託檢驗(定)試驗認證費</t>
  </si>
  <si>
    <t>委託考選訓練費</t>
  </si>
  <si>
    <t>其他</t>
  </si>
  <si>
    <t>公共關係費</t>
  </si>
  <si>
    <t>材料及用品費</t>
  </si>
  <si>
    <t>用品消耗</t>
  </si>
  <si>
    <t>辦公（事務）用品</t>
  </si>
  <si>
    <t>報章什誌</t>
  </si>
  <si>
    <t>農業與園藝用品及環境美化費</t>
  </si>
  <si>
    <t>化學藥劑與實驗用品</t>
  </si>
  <si>
    <t>租金、償債與利息</t>
  </si>
  <si>
    <t>什項設備租金</t>
  </si>
  <si>
    <t>會費、捐助、補助、分攤、照護、救濟與交流活動費</t>
  </si>
  <si>
    <t>會費</t>
  </si>
  <si>
    <t>職業團體會費</t>
  </si>
  <si>
    <t>捐助、補助與獎助</t>
  </si>
  <si>
    <t>獎助學員生給與</t>
  </si>
  <si>
    <t>分擔</t>
  </si>
  <si>
    <t>分擔其他費用</t>
  </si>
  <si>
    <t>競賽及交流活動費</t>
  </si>
  <si>
    <t>技能競賽</t>
  </si>
  <si>
    <t>其他支出</t>
  </si>
  <si>
    <t>動 支 經 費 請 示 單</t>
    <phoneticPr fontId="5" type="noConversion"/>
  </si>
  <si>
    <t>預算年度</t>
    <phoneticPr fontId="5" type="noConversion"/>
  </si>
  <si>
    <t>科目</t>
    <phoneticPr fontId="5" type="noConversion"/>
  </si>
  <si>
    <t>本次約需動支金額</t>
    <phoneticPr fontId="5" type="noConversion"/>
  </si>
  <si>
    <t>預算數</t>
    <phoneticPr fontId="5" type="noConversion"/>
  </si>
  <si>
    <t>已支數</t>
    <phoneticPr fontId="5" type="noConversion"/>
  </si>
  <si>
    <t>節號及名稱</t>
    <phoneticPr fontId="5" type="noConversion"/>
  </si>
  <si>
    <t>餘  額</t>
    <phoneticPr fontId="5" type="noConversion"/>
  </si>
  <si>
    <t xml:space="preserve">名 稱 </t>
  </si>
  <si>
    <t>單價</t>
    <phoneticPr fontId="5" type="noConversion"/>
  </si>
  <si>
    <t>數量</t>
    <phoneticPr fontId="5" type="noConversion"/>
  </si>
  <si>
    <t xml:space="preserve">金  額 </t>
    <phoneticPr fontId="5" type="noConversion"/>
  </si>
  <si>
    <t>金         額</t>
  </si>
  <si>
    <t xml:space="preserve">千萬 </t>
    <phoneticPr fontId="1" type="noConversion"/>
  </si>
  <si>
    <t xml:space="preserve">百萬 </t>
    <phoneticPr fontId="1" type="noConversion"/>
  </si>
  <si>
    <t xml:space="preserve">十萬 </t>
    <phoneticPr fontId="1" type="noConversion"/>
  </si>
  <si>
    <t xml:space="preserve">萬 </t>
    <phoneticPr fontId="1" type="noConversion"/>
  </si>
  <si>
    <t>千</t>
    <phoneticPr fontId="1" type="noConversion"/>
  </si>
  <si>
    <t>百</t>
    <phoneticPr fontId="1" type="noConversion"/>
  </si>
  <si>
    <t>十</t>
    <phoneticPr fontId="1" type="noConversion"/>
  </si>
  <si>
    <t>元</t>
    <phoneticPr fontId="1" type="noConversion"/>
  </si>
  <si>
    <t>26Y</t>
    <phoneticPr fontId="1" type="noConversion"/>
  </si>
  <si>
    <t>27D</t>
    <phoneticPr fontId="1" type="noConversion"/>
  </si>
  <si>
    <t>28A</t>
    <phoneticPr fontId="1" type="noConversion"/>
  </si>
  <si>
    <t>73Y</t>
    <phoneticPr fontId="1" type="noConversion"/>
  </si>
  <si>
    <t>91Y</t>
    <phoneticPr fontId="1" type="noConversion"/>
  </si>
  <si>
    <t xml:space="preserve"> 桃園市立光明國民中學粘貼憑證用紙</t>
    <phoneticPr fontId="1" type="noConversion"/>
  </si>
  <si>
    <t>(　憑　　證　　黏　　貼　　線　)</t>
    <phoneticPr fontId="1" type="noConversion"/>
  </si>
  <si>
    <t>說明：</t>
    <phoneticPr fontId="1" type="noConversion"/>
  </si>
  <si>
    <t>一級</t>
    <phoneticPr fontId="1" type="noConversion"/>
  </si>
  <si>
    <t>二級</t>
    <phoneticPr fontId="1" type="noConversion"/>
  </si>
  <si>
    <t>三級</t>
    <phoneticPr fontId="1" type="noConversion"/>
  </si>
  <si>
    <t>代號</t>
    <phoneticPr fontId="1" type="noConversion"/>
  </si>
  <si>
    <t>科目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</si>
  <si>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</si>
  <si>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</si>
  <si>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</si>
  <si>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</si>
  <si>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</si>
  <si>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27F</t>
    <phoneticPr fontId="1" type="noConversion"/>
  </si>
  <si>
    <t>體育活動費</t>
    <phoneticPr fontId="1" type="noConversion"/>
  </si>
  <si>
    <t>32</t>
    <phoneticPr fontId="1" type="noConversion"/>
  </si>
  <si>
    <t>31</t>
    <phoneticPr fontId="1" type="noConversion"/>
  </si>
  <si>
    <t>使用材料費</t>
    <phoneticPr fontId="1" type="noConversion"/>
  </si>
  <si>
    <t>醫療用品(非醫療院所使用)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</si>
  <si>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</si>
  <si>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</si>
  <si>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</si>
  <si>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機關長官或其授權代簽人</t>
    <phoneticPr fontId="1" type="noConversion"/>
  </si>
  <si>
    <t>單位別：</t>
    <phoneticPr fontId="5" type="noConversion"/>
  </si>
  <si>
    <t xml:space="preserve">簽證編號:         </t>
    <phoneticPr fontId="5" type="noConversion"/>
  </si>
  <si>
    <t>附  件</t>
    <phoneticPr fontId="1" type="noConversion"/>
  </si>
  <si>
    <t xml:space="preserve">報價單           </t>
    <phoneticPr fontId="5" type="noConversion"/>
  </si>
  <si>
    <t>張</t>
  </si>
  <si>
    <t xml:space="preserve">其他有關文件     </t>
    <phoneticPr fontId="1" type="noConversion"/>
  </si>
  <si>
    <t>申請單位</t>
    <phoneticPr fontId="1" type="noConversion"/>
  </si>
  <si>
    <t>會計室</t>
    <phoneticPr fontId="1" type="noConversion"/>
  </si>
  <si>
    <t>經辦人</t>
    <phoneticPr fontId="1" type="noConversion"/>
  </si>
  <si>
    <t>會計主任</t>
    <phoneticPr fontId="1" type="noConversion"/>
  </si>
  <si>
    <t>用途</t>
    <phoneticPr fontId="1" type="noConversion"/>
  </si>
  <si>
    <t>總  計</t>
    <phoneticPr fontId="5" type="noConversion"/>
  </si>
  <si>
    <t>內容</t>
    <phoneticPr fontId="5" type="noConversion"/>
  </si>
  <si>
    <t>付款
方式</t>
    <phoneticPr fontId="5" type="noConversion"/>
  </si>
  <si>
    <t>單位主管</t>
    <phoneticPr fontId="1" type="noConversion"/>
  </si>
  <si>
    <t>32Y</t>
    <phoneticPr fontId="1" type="noConversion"/>
  </si>
  <si>
    <t>購置機械及設備</t>
    <phoneticPr fontId="1" type="noConversion"/>
  </si>
  <si>
    <t>購置固定資產</t>
    <phoneticPr fontId="1" type="noConversion"/>
  </si>
  <si>
    <t>購置什項設備</t>
    <phoneticPr fontId="1" type="noConversion"/>
  </si>
  <si>
    <t>用途說明</t>
    <phoneticPr fontId="1" type="noConversion"/>
  </si>
  <si>
    <t xml:space="preserve">傳   票
   </t>
    <phoneticPr fontId="1" type="noConversion"/>
  </si>
  <si>
    <t>編號</t>
  </si>
  <si>
    <t>驗收或證明</t>
    <phoneticPr fontId="1" type="noConversion"/>
  </si>
  <si>
    <t>所得、補充保費登記</t>
    <phoneticPr fontId="1" type="noConversion"/>
  </si>
  <si>
    <t>會計室經辦人</t>
    <phoneticPr fontId="1" type="noConversion"/>
  </si>
  <si>
    <t>保管</t>
    <phoneticPr fontId="1" type="noConversion"/>
  </si>
  <si>
    <t>財產(物)登記</t>
    <phoneticPr fontId="1" type="noConversion"/>
  </si>
  <si>
    <t>會計室主任</t>
    <phoneticPr fontId="1" type="noConversion"/>
  </si>
  <si>
    <t>憑證編號</t>
    <phoneticPr fontId="1" type="noConversion"/>
  </si>
  <si>
    <t>預算年度</t>
    <phoneticPr fontId="1" type="noConversion"/>
  </si>
  <si>
    <t>預算科目</t>
    <phoneticPr fontId="1" type="noConversion"/>
  </si>
  <si>
    <t>單位主管
(總務主任)</t>
    <phoneticPr fontId="1" type="noConversion"/>
  </si>
  <si>
    <t>□</t>
  </si>
  <si>
    <t>受款人</t>
    <phoneticPr fontId="1" type="noConversion"/>
  </si>
  <si>
    <t>發票(或收據)開立廠商</t>
    <phoneticPr fontId="1" type="noConversion"/>
  </si>
  <si>
    <t xml:space="preserve">歸墊___________________                            </t>
    <phoneticPr fontId="1" type="noConversion"/>
  </si>
  <si>
    <t>詳如受款人清單</t>
    <phoneticPr fontId="1" type="noConversion"/>
  </si>
  <si>
    <t>扣抵罰賠款______________元</t>
    <phoneticPr fontId="1" type="noConversion"/>
  </si>
  <si>
    <t>轉保固金________________元</t>
    <phoneticPr fontId="1" type="noConversion"/>
  </si>
  <si>
    <t>其他(請列舉並標示金額)</t>
    <phoneticPr fontId="1" type="noConversion"/>
  </si>
  <si>
    <t>組  長</t>
    <phoneticPr fontId="1" type="noConversion"/>
  </si>
  <si>
    <t>申請人</t>
    <phoneticPr fontId="1" type="noConversion"/>
  </si>
  <si>
    <r>
      <t>只要修改</t>
    </r>
    <r>
      <rPr>
        <sz val="14"/>
        <color indexed="10"/>
        <rFont val="標楷體"/>
        <family val="4"/>
        <charset val="136"/>
      </rPr>
      <t>紅字</t>
    </r>
    <r>
      <rPr>
        <sz val="14"/>
        <rFont val="標楷體"/>
        <family val="4"/>
        <charset val="136"/>
      </rPr>
      <t>部分,其餘是公式
，</t>
    </r>
    <r>
      <rPr>
        <sz val="14"/>
        <color indexed="10"/>
        <rFont val="標楷體"/>
        <family val="4"/>
        <charset val="136"/>
      </rPr>
      <t>僅需列印第1頁</t>
    </r>
    <phoneticPr fontId="1" type="noConversion"/>
  </si>
  <si>
    <r>
      <t>只要修改</t>
    </r>
    <r>
      <rPr>
        <sz val="14"/>
        <color indexed="10"/>
        <rFont val="標楷體"/>
        <family val="4"/>
        <charset val="136"/>
      </rPr>
      <t>紅字</t>
    </r>
    <r>
      <rPr>
        <sz val="14"/>
        <rFont val="標楷體"/>
        <family val="4"/>
        <charset val="136"/>
      </rPr>
      <t>部分,其餘是公式
，</t>
    </r>
    <r>
      <rPr>
        <sz val="14"/>
        <color indexed="10"/>
        <rFont val="標楷體"/>
        <family val="4"/>
        <charset val="136"/>
      </rPr>
      <t>僅需列印第1頁</t>
    </r>
    <phoneticPr fontId="1" type="noConversion"/>
  </si>
  <si>
    <t>預付費用-預算外</t>
    <phoneticPr fontId="1" type="noConversion"/>
  </si>
  <si>
    <t>機關長官或授權代簽人</t>
    <phoneticPr fontId="1" type="noConversion"/>
  </si>
  <si>
    <t>■</t>
    <phoneticPr fontId="1" type="noConversion"/>
  </si>
  <si>
    <t>會計室</t>
    <phoneticPr fontId="5" type="noConversion"/>
  </si>
  <si>
    <t>18Y</t>
    <phoneticPr fontId="1" type="noConversion"/>
  </si>
  <si>
    <t>職員薪金</t>
    <phoneticPr fontId="1" type="noConversion"/>
  </si>
  <si>
    <t>工員工資</t>
    <phoneticPr fontId="1" type="noConversion"/>
  </si>
  <si>
    <t>兼職人員酬金</t>
    <phoneticPr fontId="1" type="noConversion"/>
  </si>
  <si>
    <t>加班費</t>
    <phoneticPr fontId="1" type="noConversion"/>
  </si>
  <si>
    <t>考績獎金</t>
    <phoneticPr fontId="1" type="noConversion"/>
  </si>
  <si>
    <t>年終獎金</t>
    <phoneticPr fontId="1" type="noConversion"/>
  </si>
  <si>
    <t>職員退休及離職金</t>
    <phoneticPr fontId="1" type="noConversion"/>
  </si>
  <si>
    <t>工員退休及離職金</t>
    <phoneticPr fontId="1" type="noConversion"/>
  </si>
  <si>
    <t>分擔員工保險費</t>
    <phoneticPr fontId="1" type="noConversion"/>
  </si>
  <si>
    <t>傷病醫藥費</t>
    <phoneticPr fontId="1" type="noConversion"/>
  </si>
  <si>
    <t>其他福利費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</si>
  <si>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</si>
  <si>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</si>
  <si>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</si>
  <si>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15</t>
    <phoneticPr fontId="1" type="noConversion"/>
  </si>
  <si>
    <t>16</t>
    <phoneticPr fontId="1" type="noConversion"/>
  </si>
  <si>
    <t>18</t>
    <phoneticPr fontId="1" type="noConversion"/>
  </si>
  <si>
    <t>用人費用</t>
    <phoneticPr fontId="1" type="noConversion"/>
  </si>
  <si>
    <t>正式員額薪資</t>
    <phoneticPr fontId="1" type="noConversion"/>
  </si>
  <si>
    <t>聘僱及兼職人員薪資</t>
    <phoneticPr fontId="1" type="noConversion"/>
  </si>
  <si>
    <t>超時工作報酬</t>
    <phoneticPr fontId="1" type="noConversion"/>
  </si>
  <si>
    <t>獎金</t>
    <phoneticPr fontId="1" type="noConversion"/>
  </si>
  <si>
    <t>退休及卹償金</t>
    <phoneticPr fontId="1" type="noConversion"/>
  </si>
  <si>
    <t>15</t>
    <phoneticPr fontId="1" type="noConversion"/>
  </si>
  <si>
    <t>16</t>
    <phoneticPr fontId="1" type="noConversion"/>
  </si>
  <si>
    <t>福利費</t>
    <phoneticPr fontId="1" type="noConversion"/>
  </si>
  <si>
    <t>學校名稱</t>
    <phoneticPr fontId="1" type="noConversion"/>
  </si>
  <si>
    <t>桃園市立</t>
    <phoneticPr fontId="1" type="noConversion"/>
  </si>
  <si>
    <t>付款憑單</t>
    <phoneticPr fontId="1" type="noConversion"/>
  </si>
  <si>
    <t>平興國民中學</t>
    <phoneticPr fontId="1" type="noConversion"/>
  </si>
  <si>
    <t>21Y</t>
    <phoneticPr fontId="1" type="noConversion"/>
  </si>
  <si>
    <t>其他場所水電費</t>
    <phoneticPr fontId="1" type="noConversion"/>
  </si>
  <si>
    <t>21</t>
    <phoneticPr fontId="1" type="noConversion"/>
  </si>
  <si>
    <t>246業務宣導費</t>
    <phoneticPr fontId="1" type="noConversion"/>
  </si>
  <si>
    <t>254其他建築修護費</t>
    <phoneticPr fontId="1" type="noConversion"/>
  </si>
  <si>
    <t>外包費</t>
    <phoneticPr fontId="1" type="noConversion"/>
  </si>
  <si>
    <t>289試務甄選費</t>
    <phoneticPr fontId="1" type="noConversion"/>
  </si>
  <si>
    <t>28Y其他</t>
    <phoneticPr fontId="1" type="noConversion"/>
  </si>
  <si>
    <t>313油脂</t>
    <phoneticPr fontId="1" type="noConversion"/>
  </si>
  <si>
    <t>315設備零件</t>
    <phoneticPr fontId="1" type="noConversion"/>
  </si>
  <si>
    <t>購置交通及運輸設備</t>
    <phoneticPr fontId="1" type="noConversion"/>
  </si>
  <si>
    <t>5M4</t>
    <phoneticPr fontId="1" type="noConversion"/>
  </si>
  <si>
    <t>其他設備</t>
    <phoneticPr fontId="1" type="noConversion"/>
  </si>
  <si>
    <t>5M3</t>
    <phoneticPr fontId="1" type="noConversion"/>
  </si>
  <si>
    <t>交通及運輸設備</t>
    <phoneticPr fontId="1" type="noConversion"/>
  </si>
  <si>
    <t>5M5</t>
    <phoneticPr fontId="1" type="noConversion"/>
  </si>
  <si>
    <t>無形資產</t>
    <phoneticPr fontId="1" type="noConversion"/>
  </si>
  <si>
    <t>購置無形資產</t>
    <phoneticPr fontId="1" type="noConversion"/>
  </si>
  <si>
    <t>5M2 營建及修建工程</t>
    <phoneticPr fontId="1" type="noConversion"/>
  </si>
  <si>
    <t>5M2</t>
    <phoneticPr fontId="1" type="noConversion"/>
  </si>
  <si>
    <t>513擴充改良房屋建築及設備</t>
    <phoneticPr fontId="1" type="noConversion"/>
  </si>
  <si>
    <t>521購置電腦軟體</t>
    <phoneticPr fontId="1" type="noConversion"/>
  </si>
  <si>
    <t>組長</t>
    <phoneticPr fontId="5" type="noConversion"/>
  </si>
  <si>
    <t>押標金</t>
    <phoneticPr fontId="1" type="noConversion"/>
  </si>
  <si>
    <t>履約保證金</t>
    <phoneticPr fontId="1" type="noConversion"/>
  </si>
  <si>
    <t>差額保證金</t>
    <phoneticPr fontId="1" type="noConversion"/>
  </si>
  <si>
    <t>保固金</t>
    <phoneticPr fontId="1" type="noConversion"/>
  </si>
  <si>
    <t>教、職、專輔教師、心理師薪資實入數及代扣數，市府行政助理教師減課，技藝學程教師鐘點費，超鐘點。</t>
    <phoneticPr fontId="1" type="noConversion"/>
  </si>
  <si>
    <r>
      <t>工友薪資實入數及代扣數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</si>
  <si>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差假代</t>
    </r>
    <r>
      <rPr>
        <sz val="11"/>
        <color indexed="8"/>
        <rFont val="Times New Roman"/>
        <family val="1"/>
      </rPr>
      <t>‎</t>
    </r>
    <r>
      <rPr>
        <sz val="11"/>
        <color indexed="8"/>
        <rFont val="標楷體"/>
        <family val="4"/>
        <charset val="136"/>
      </rPr>
      <t>課鐘點費</t>
    </r>
    <r>
      <rPr>
        <sz val="11"/>
        <color indexed="8"/>
        <rFont val="Times New Roman"/>
        <family val="1"/>
      </rPr>
      <t>‎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</si>
  <si>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不休假加班費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</si>
  <si>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121聘用人員新金</t>
    <phoneticPr fontId="1" type="noConversion"/>
  </si>
  <si>
    <t>122約僱職員薪金</t>
    <phoneticPr fontId="1" type="noConversion"/>
  </si>
  <si>
    <r>
      <t>教</t>
    </r>
    <r>
      <rPr>
        <sz val="11"/>
        <color indexed="8"/>
        <rFont val="新細明體"/>
        <family val="1"/>
        <charset val="136"/>
      </rPr>
      <t>、</t>
    </r>
    <r>
      <rPr>
        <sz val="11"/>
        <color indexed="8"/>
        <rFont val="標楷體"/>
        <family val="4"/>
        <charset val="136"/>
      </rPr>
      <t>職員退撫機關補助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</si>
  <si>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教、職員、工友、長代、兼職、專輔人員、心理師公保、勞保、健保、二代健保機關補助。</t>
    <phoneticPr fontId="1" type="noConversion"/>
  </si>
  <si>
    <r>
      <t>健康檢查費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</si>
  <si>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退休工友三節慰問金、休假補助費。</t>
    <phoneticPr fontId="1" type="noConversion"/>
  </si>
  <si>
    <r>
      <t>合作社、穿堂、教室對外開放場地電費分攤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</si>
  <si>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郵資、郵票。</t>
    <phoneticPr fontId="1" type="noConversion"/>
  </si>
  <si>
    <t>224數據通信費</t>
    <phoneticPr fontId="1" type="noConversion"/>
  </si>
  <si>
    <t>各處室差旅費及八、九年級戶外教育活動帶隊老師費用。</t>
    <phoneticPr fontId="1" type="noConversion"/>
  </si>
  <si>
    <r>
      <t>ASP.FTTB及全校電話費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</si>
  <si>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電費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</si>
  <si>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水費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</si>
  <si>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科美展作品、器材、書籍搬運及各項活動、比賽用車資等相關經費。、、</t>
    <phoneticPr fontId="1" type="noConversion"/>
  </si>
  <si>
    <t>公文封、小信封、科展作品說明手冊、海報製作、畢(修)業證書、新生智力測驗更新版答案紙、平興國中簡介、桃園青年月刊、學籍紀錄卡、輔導資料表(AB表)、新生手冊、學生證、親職教育日親職教育家長手冊印刷、差勤管理用簽到紙、教室日誌、興韻刊物、八年級新編多元性向測驗電腦卡。</t>
    <phoneticPr fontId="1" type="noConversion"/>
  </si>
  <si>
    <t>地下室車道口、女廁鐵門、警衛室外牆底座及瓷磚、資源班教室內牆面門板、音樂教室前磚、警衛室及校門口施作排水口、C棟後方資源回收場鐵管、女廁天花板漏水、廁所用門栓、會議室內外油漆、司令台兩側階梯看台美化。</t>
    <phoneticPr fontId="1" type="noConversion"/>
  </si>
  <si>
    <t>電梯保養、電腦教室-phantosys主機維修、插座用蓋板、跑馬燈模組修繕、移動式及單槍投影機互換、訊號線更換、瓦斯壓力調節器、斷路器損壞更新、數位照相機送修、門口柵欄機開關控制器損壞維修、顯微鏡保養維修、解碼喇叭位置調整、維修購置風雨教室音控室設備、生科教室線鋸機及鑽床維修、地下室機房轉盤式定時器維修、麥克風音訊不良設備維修。</t>
    <phoneticPr fontId="1" type="noConversion"/>
  </si>
  <si>
    <t>游泳池機械設備運轉、水質清潔維護費及其他資產修護。</t>
    <phoneticPr fontId="1" type="noConversion"/>
  </si>
  <si>
    <t>學生比賽及活動辦理意外險及醫療險。</t>
    <phoneticPr fontId="1" type="noConversion"/>
  </si>
  <si>
    <r>
      <t>校警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</si>
  <si>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臨時人員薪資(含機補勞</t>
    </r>
    <r>
      <rPr>
        <sz val="11"/>
        <color indexed="8"/>
        <rFont val="新細明體"/>
        <family val="1"/>
        <charset val="136"/>
      </rPr>
      <t>、</t>
    </r>
    <r>
      <rPr>
        <sz val="11"/>
        <color indexed="8"/>
        <rFont val="標楷體"/>
        <family val="4"/>
        <charset val="136"/>
      </rPr>
      <t>健保及勞退)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</si>
  <si>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文康活動費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</si>
  <si>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外聘委員出席費及交通費和外聘講師鐘點費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</si>
  <si>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自來水標誌牌、校門口告示牌宣導校園運動場開放須知、墨水匣、職名章、司令台、風雨教室音控設備、窗簾送洗、地下室車道油漆粉刷滾筒、地下室鐵捲門馬達損壞更新、行政用橡皮筋、印刷室用印製考試卷影印紙、行政用網路交換器、人事室聘書用紙、健康中心製冰機抽水馬達故障更換、裝訂機用耗材、教職員請假卡、土地登記謄本、行政用文具資料夾、馬達損壞更新、熱水器.配插座及鑿洞排水供替代役使用、脫水機供替代役使用、捲門遙控器、水位控制器損壞更新、感光鼓、基地台軟體、更換CCFL平板燈節能燈具、行政及教師用文具、警鈴、印章卡用墨水管、名片、更換馬達開關及定時器、印刷室用印製考試卷影印紙、監視器損壞更新、按鈴式叫人鈴、烹飪教室滅火器、桌巾、教室.辦公室用喇叭鎖變電箱.廁所管道間用鎖頭、行政用電扇、原子章、警衛室.辦公室用除膠劑、雷射事務機、行政公務及教室教學用膠帶、辦公用品壓克力板、辦公用手提光碟拉鍊盒、班級牌、麥克風用電池。</t>
    <phoneticPr fontId="1" type="noConversion"/>
  </si>
  <si>
    <t>校園清潔用品、掃除用具補充、車道油漆滾筒、油漆、水泥漆、割草機用牛筋盤、割草機用汽油、綠美化用植物亮油.長春藤.水芙蓉、美化環境魚飼料、美化培養土、油漆粉刷用紙膠、開運竹、廚房清潔劑、消毒電話用消毒空瓶、消毒電話用潔菌液、垃圾袋、公務用智慧型口罩。</t>
    <phoneticPr fontId="1" type="noConversion"/>
  </si>
  <si>
    <t>教學用化學藥劑、實驗用品。</t>
    <phoneticPr fontId="1" type="noConversion"/>
  </si>
  <si>
    <t>健康中心藥品補充、耳溫計電池。</t>
    <phoneticPr fontId="1" type="noConversion"/>
  </si>
  <si>
    <t>辦理社會教育、親職教育、新生訓練、畢典、7年級戶外教育活動隨行費、各年級競賽、學生活動與各領域活動費及事務性與經常性支出，資賦優異與藝術才能班級畢業成果發表會經費，校慶補助。</t>
    <phoneticPr fontId="1" type="noConversion"/>
  </si>
  <si>
    <t>451什項設備租金</t>
    <phoneticPr fontId="1" type="noConversion"/>
  </si>
  <si>
    <t>護士、營養師公會等會費(不含教育費、校長協會等會費)</t>
    <phoneticPr fontId="1" type="noConversion"/>
  </si>
  <si>
    <t>天天安心食材、無力支付午餐費補助款下授。</t>
    <phoneticPr fontId="1" type="noConversion"/>
  </si>
  <si>
    <r>
      <t>校園公共意外責任險學校自付額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</si>
  <si>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參加校外各項體育、童軍、音樂、學藝等各項活動競賽等相關經費。</t>
    <phoneticPr fontId="1" type="noConversion"/>
  </si>
  <si>
    <t>各科教學器具與用品、實驗器材及視聽媒體教材、無線可調整對講機等。
放置處室資料物品用櫃子及業務需要相機設備等相關經費。
管樂、體育、童軍及交通導護各項教學器材經費。
下授-資源班特教教材編輯費
下授-特殊教育班充實設備費。</t>
    <phoneticPr fontId="1" type="noConversion"/>
  </si>
  <si>
    <t>圖書室報紙、親子天下雜誌、師友月刊、好讀周報、教育研究月刊、天下雜誌。</t>
    <phoneticPr fontId="1" type="noConversion"/>
  </si>
  <si>
    <t>□</t>
    <phoneticPr fontId="1" type="noConversion"/>
  </si>
  <si>
    <r>
      <t>工友舊制及長短代教師新制勞退機關補助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</si>
  <si>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承辦員</t>
    <phoneticPr fontId="5" type="noConversion"/>
  </si>
  <si>
    <t>桃園市立平興國民中學請購單</t>
  </si>
  <si>
    <t>品名</t>
    <phoneticPr fontId="26" type="noConversion"/>
  </si>
  <si>
    <t>數量</t>
    <phoneticPr fontId="26" type="noConversion"/>
  </si>
  <si>
    <t>單價</t>
    <phoneticPr fontId="26" type="noConversion"/>
  </si>
  <si>
    <t>總價</t>
    <phoneticPr fontId="26" type="noConversion"/>
  </si>
  <si>
    <t>合計</t>
    <phoneticPr fontId="26" type="noConversion"/>
  </si>
  <si>
    <t>對不同工作計畫或用途別之原始憑證請勿混合黏貼。</t>
    <phoneticPr fontId="1" type="noConversion"/>
  </si>
  <si>
    <t>本用紙除「傳票(付款憑單)編號」及「憑證編號」兩欄由會計單位填列外，其餘各欄由經辦核銷工作之事務人員填列。</t>
    <phoneticPr fontId="1" type="noConversion"/>
  </si>
  <si>
    <t>本用紙憑證黏貼線上端有關人員核章欄，得視各機關實際工作之分工程序自行增列。</t>
    <phoneticPr fontId="1" type="noConversion"/>
  </si>
  <si>
    <t>簽署欄位依職稱大小，「由上而下，由左而右」，各單位主管應於騎縫處核章。</t>
    <phoneticPr fontId="1" type="noConversion"/>
  </si>
  <si>
    <t>凡提供參考之附件，如不能同時黏貼，則記明某號憑證之附件，按號另裝成冊一併附送，並於憑證簿封面註明上開另裝附件若干件。</t>
    <phoneticPr fontId="1" type="noConversion"/>
  </si>
  <si>
    <t>本用紙由有關人員順序核章後，送會計單位辦理經費核銷手續，月底由會計單位彙總裝訂成冊，依規定程序辦理。</t>
    <phoneticPr fontId="1" type="noConversion"/>
  </si>
  <si>
    <t>以零用金支付時，由出納管理人員於原始憑證上加蓋付訖及日期章戳。</t>
    <phoneticPr fontId="1" type="noConversion"/>
  </si>
  <si>
    <t>一、</t>
    <phoneticPr fontId="1" type="noConversion"/>
  </si>
  <si>
    <t>二、</t>
    <phoneticPr fontId="1" type="noConversion"/>
  </si>
  <si>
    <t xml:space="preserve">三、 </t>
    <phoneticPr fontId="1" type="noConversion"/>
  </si>
  <si>
    <t>四、</t>
    <phoneticPr fontId="1" type="noConversion"/>
  </si>
  <si>
    <t>五、</t>
    <phoneticPr fontId="1" type="noConversion"/>
  </si>
  <si>
    <t>六、</t>
    <phoneticPr fontId="1" type="noConversion"/>
  </si>
  <si>
    <t>七、</t>
    <phoneticPr fontId="1" type="noConversion"/>
  </si>
  <si>
    <t>八、</t>
    <phoneticPr fontId="1" type="noConversion"/>
  </si>
  <si>
    <t>開立傳票或付款憑單時，由會計單位於本用紙上加蓋「已開傳票或憑單」章戳。</t>
    <phoneticPr fontId="1" type="noConversion"/>
  </si>
  <si>
    <t>發票    張</t>
    <phoneticPr fontId="1" type="noConversion"/>
  </si>
  <si>
    <t>領據    張</t>
    <phoneticPr fontId="1" type="noConversion"/>
  </si>
  <si>
    <t>動支經費請示單或核准辦理文件     張</t>
    <phoneticPr fontId="1" type="noConversion"/>
  </si>
  <si>
    <t>驗收報告    張</t>
    <phoneticPr fontId="1" type="noConversion"/>
  </si>
  <si>
    <t>合約書    份</t>
    <phoneticPr fontId="1" type="noConversion"/>
  </si>
  <si>
    <t>□</t>
    <phoneticPr fontId="1" type="noConversion"/>
  </si>
  <si>
    <t>附件：</t>
    <phoneticPr fontId="1" type="noConversion"/>
  </si>
  <si>
    <t>其他文件
(須註明文件名稱、份數)</t>
    <phoneticPr fontId="1" type="noConversion"/>
  </si>
  <si>
    <r>
      <t xml:space="preserve">收據    張
</t>
    </r>
    <r>
      <rPr>
        <sz val="12"/>
        <color rgb="FFFF0000"/>
        <rFont val="標楷體"/>
        <family val="4"/>
        <charset val="136"/>
      </rPr>
      <t>(並至財政部稅務入口網之營業登記資料公示查詢)</t>
    </r>
    <phoneticPr fontId="1" type="noConversion"/>
  </si>
  <si>
    <t>用途說明</t>
    <phoneticPr fontId="26" type="noConversion"/>
  </si>
  <si>
    <t>□</t>
    <phoneticPr fontId="1" type="noConversion"/>
  </si>
  <si>
    <t>日期</t>
    <phoneticPr fontId="26" type="noConversion"/>
  </si>
  <si>
    <t>代碼</t>
    <phoneticPr fontId="26" type="noConversion"/>
  </si>
  <si>
    <t>科目</t>
    <phoneticPr fontId="26" type="noConversion"/>
  </si>
  <si>
    <t>債權人</t>
    <phoneticPr fontId="1" type="noConversion"/>
  </si>
  <si>
    <t>零用金支付</t>
    <phoneticPr fontId="1" type="noConversion"/>
  </si>
  <si>
    <t>預付轉正</t>
    <phoneticPr fontId="1" type="noConversion"/>
  </si>
  <si>
    <t>□</t>
    <phoneticPr fontId="1" type="noConversion"/>
  </si>
  <si>
    <t>總務處簽擬</t>
    <phoneticPr fontId="5" type="noConversion"/>
  </si>
  <si>
    <t>□出納轉發</t>
    <phoneticPr fontId="1" type="noConversion"/>
  </si>
  <si>
    <t>□其他</t>
    <phoneticPr fontId="1" type="noConversion"/>
  </si>
  <si>
    <t>□存入帳戶</t>
    <phoneticPr fontId="1" type="noConversion"/>
  </si>
  <si>
    <t xml:space="preserve">經 招 商 比 價 結 果 計      </t>
    <phoneticPr fontId="5" type="noConversion"/>
  </si>
  <si>
    <t>□</t>
    <phoneticPr fontId="1" type="noConversion"/>
  </si>
  <si>
    <t>■</t>
    <phoneticPr fontId="1" type="noConversion"/>
  </si>
  <si>
    <t>原子章</t>
    <phoneticPr fontId="5" type="noConversion"/>
  </si>
  <si>
    <t>本案請權責單位依財產、物品管理規則覈實辦理登記</t>
    <phoneticPr fontId="26" type="noConversion"/>
  </si>
  <si>
    <t>應付代收款</t>
    <phoneticPr fontId="1" type="noConversion"/>
  </si>
  <si>
    <t>應付代收款</t>
    <phoneticPr fontId="1" type="noConversion"/>
  </si>
  <si>
    <t>A00003 健保費</t>
    <phoneticPr fontId="1" type="noConversion"/>
  </si>
  <si>
    <t>A00001 公保費</t>
  </si>
  <si>
    <t>A00002 勞保費</t>
    <phoneticPr fontId="1" type="noConversion"/>
  </si>
  <si>
    <t>A00004 健保費-勞保</t>
    <phoneticPr fontId="1" type="noConversion"/>
  </si>
  <si>
    <t>A00006 勞保勞退準備金</t>
  </si>
  <si>
    <t>A00013 補充保費</t>
  </si>
  <si>
    <t>B00001 教育儲蓄專戶</t>
  </si>
  <si>
    <t>B00002 仁愛基金</t>
  </si>
  <si>
    <t>C00002 教科書款</t>
  </si>
  <si>
    <t>C00006 游泳池水電及管理費</t>
  </si>
  <si>
    <t>C00007 課後輔導費結餘款</t>
    <phoneticPr fontId="1" type="noConversion"/>
  </si>
  <si>
    <t>C00008 寒暑假學藝活動費</t>
  </si>
  <si>
    <t>C00009 營養午餐費</t>
    <phoneticPr fontId="1" type="noConversion"/>
  </si>
  <si>
    <t>C00015 家長補助教室電費</t>
    <phoneticPr fontId="1" type="noConversion"/>
  </si>
  <si>
    <t>E00005 族語認證課程班</t>
    <phoneticPr fontId="1" type="noConversion"/>
  </si>
  <si>
    <t>E00007 教務處各項活動</t>
    <phoneticPr fontId="1" type="noConversion"/>
  </si>
  <si>
    <t>E00015 補救教學</t>
    <phoneticPr fontId="1" type="noConversion"/>
  </si>
  <si>
    <t>E00016 教師學習社群</t>
    <phoneticPr fontId="1" type="noConversion"/>
  </si>
  <si>
    <t>E00024 調整授課時數及導師費補助款</t>
    <phoneticPr fontId="1" type="noConversion"/>
  </si>
  <si>
    <t>E00025 國中兼任輔導教師人力運用補助</t>
  </si>
  <si>
    <t>F00004 畢業紀念冊經費</t>
  </si>
  <si>
    <t>F00005 資源回收</t>
    <phoneticPr fontId="1" type="noConversion"/>
  </si>
  <si>
    <t>F00006 無力支付午餐補助</t>
    <phoneticPr fontId="1" type="noConversion"/>
  </si>
  <si>
    <t>F00008 訓導處各項活動</t>
    <phoneticPr fontId="1" type="noConversion"/>
  </si>
  <si>
    <t>G00001 各項工程補助款</t>
    <phoneticPr fontId="1" type="noConversion"/>
  </si>
  <si>
    <t>G00002 各項教學設備補助款</t>
  </si>
  <si>
    <t>H00001 生涯發展教育</t>
  </si>
  <si>
    <t>H00004 輔導室各項活動</t>
    <phoneticPr fontId="1" type="noConversion"/>
  </si>
  <si>
    <t>H00007 身心障礙教育方案</t>
    <phoneticPr fontId="1" type="noConversion"/>
  </si>
  <si>
    <t>H00012 技藝專班經費</t>
    <phoneticPr fontId="1" type="noConversion"/>
  </si>
  <si>
    <t>經辦人
(事務組長或幹事)</t>
    <phoneticPr fontId="1" type="noConversion"/>
  </si>
  <si>
    <t>雜項設備修護費</t>
    <phoneticPr fontId="1" type="noConversion"/>
  </si>
  <si>
    <t>236貨物運費</t>
    <phoneticPr fontId="1" type="noConversion"/>
  </si>
  <si>
    <t>258其他資產修護費</t>
    <phoneticPr fontId="1" type="noConversion"/>
  </si>
  <si>
    <t>電腦軟體服務費</t>
    <phoneticPr fontId="1" type="noConversion"/>
  </si>
  <si>
    <t>學生工讀金</t>
    <phoneticPr fontId="1" type="noConversion"/>
  </si>
  <si>
    <t>防火管理人員及採購專業相關人員訓練費用。</t>
    <phoneticPr fontId="1" type="noConversion"/>
  </si>
  <si>
    <t>電氣技術顧問委任費、學校飲用水檢測、消防安全檢測及申報。</t>
    <phoneticPr fontId="1" type="noConversion"/>
  </si>
  <si>
    <t>薪資管理系統維護、校務系統維護、防毒軟體ESS-Stander國中小全校授權、電腦教室(二)繳交發放.學生端電腦控制用軟體。</t>
    <phoneticPr fontId="1" type="noConversion"/>
  </si>
  <si>
    <t>其他用品消耗</t>
    <phoneticPr fontId="1" type="noConversion"/>
  </si>
  <si>
    <t>72Y其他</t>
    <phoneticPr fontId="1" type="noConversion"/>
  </si>
  <si>
    <t>C00013(C00014) 課後輔導費</t>
    <phoneticPr fontId="1" type="noConversion"/>
  </si>
  <si>
    <t>。</t>
    <phoneticPr fontId="26" type="noConversion"/>
  </si>
  <si>
    <t>A00005 公保退撫基金</t>
    <phoneticPr fontId="1" type="noConversion"/>
  </si>
  <si>
    <t>A00007 公教貸款</t>
    <phoneticPr fontId="1" type="noConversion"/>
  </si>
  <si>
    <t>A00008 校內互助</t>
    <phoneticPr fontId="1" type="noConversion"/>
  </si>
  <si>
    <t>A00009 教育會費</t>
    <phoneticPr fontId="1" type="noConversion"/>
  </si>
  <si>
    <t>A00010 法院強制執行</t>
    <phoneticPr fontId="1" type="noConversion"/>
  </si>
  <si>
    <t>A00011 其他</t>
    <phoneticPr fontId="1" type="noConversion"/>
  </si>
  <si>
    <t>A00012 代扣所得稅</t>
    <phoneticPr fontId="1" type="noConversion"/>
  </si>
  <si>
    <t>B00003 聯邦銀行學雜費過度專戶</t>
    <phoneticPr fontId="1" type="noConversion"/>
  </si>
  <si>
    <t>C00000 註冊代收款</t>
    <phoneticPr fontId="1" type="noConversion"/>
  </si>
  <si>
    <t>C00001 班級費</t>
    <phoneticPr fontId="1" type="noConversion"/>
  </si>
  <si>
    <t>C00003 家長會費</t>
    <phoneticPr fontId="1" type="noConversion"/>
  </si>
  <si>
    <t>C00004 平安保險費</t>
    <phoneticPr fontId="1" type="noConversion"/>
  </si>
  <si>
    <t>C00005 電腦維護管理費</t>
    <phoneticPr fontId="1" type="noConversion"/>
  </si>
  <si>
    <t>C00010 午餐專戶利息及罰鍰</t>
    <phoneticPr fontId="1" type="noConversion"/>
  </si>
  <si>
    <t>C00011 蒸飯費</t>
    <phoneticPr fontId="1" type="noConversion"/>
  </si>
  <si>
    <t>C00012 註冊待結轉款項</t>
    <phoneticPr fontId="1" type="noConversion"/>
  </si>
  <si>
    <t>C00016 班級冷氣電費</t>
    <phoneticPr fontId="1" type="noConversion"/>
  </si>
  <si>
    <t>C00017 班級冷氣修繕費</t>
    <phoneticPr fontId="1" type="noConversion"/>
  </si>
  <si>
    <t>C00018 游泳池電費</t>
    <phoneticPr fontId="1" type="noConversion"/>
  </si>
  <si>
    <t>C00019 游泳池水費</t>
    <phoneticPr fontId="1" type="noConversion"/>
  </si>
  <si>
    <t>D00000 統籌項目</t>
    <phoneticPr fontId="1" type="noConversion"/>
  </si>
  <si>
    <t>D00001 退休金</t>
    <phoneticPr fontId="1" type="noConversion"/>
  </si>
  <si>
    <t>D00002 撫恤金</t>
    <phoneticPr fontId="1" type="noConversion"/>
  </si>
  <si>
    <t>D00003 結婚補助</t>
    <phoneticPr fontId="1" type="noConversion"/>
  </si>
  <si>
    <t>D00004 生育補助</t>
    <phoneticPr fontId="1" type="noConversion"/>
  </si>
  <si>
    <t>D00005 喪葬補助</t>
    <phoneticPr fontId="1" type="noConversion"/>
  </si>
  <si>
    <t>D00006 子女教育補助</t>
    <phoneticPr fontId="1" type="noConversion"/>
  </si>
  <si>
    <t>D00007 服務獎章獎勵金</t>
    <phoneticPr fontId="1" type="noConversion"/>
  </si>
  <si>
    <t xml:space="preserve">D00008 </t>
    <phoneticPr fontId="1" type="noConversion"/>
  </si>
  <si>
    <t>D00009 教職員工文康活動</t>
    <phoneticPr fontId="1" type="noConversion"/>
  </si>
  <si>
    <t>D00010 教職員健康檢查</t>
    <phoneticPr fontId="1" type="noConversion"/>
  </si>
  <si>
    <t>E00001 升學報名作業費</t>
    <phoneticPr fontId="1" type="noConversion"/>
  </si>
  <si>
    <t>E00002 學生獎助學金</t>
    <phoneticPr fontId="1" type="noConversion"/>
  </si>
  <si>
    <t>E00003 國教輔導團代理代課費</t>
    <phoneticPr fontId="1" type="noConversion"/>
  </si>
  <si>
    <t>E00004 本土語言課程</t>
    <phoneticPr fontId="1" type="noConversion"/>
  </si>
  <si>
    <t>E00006 音樂比賽經費</t>
    <phoneticPr fontId="1" type="noConversion"/>
  </si>
  <si>
    <t>E00008 攜手計畫</t>
    <phoneticPr fontId="1" type="noConversion"/>
  </si>
  <si>
    <t>E00009 生活達人創意熱線-探索求真玩創意</t>
    <phoneticPr fontId="1" type="noConversion"/>
  </si>
  <si>
    <t>E00010 精進教學</t>
    <phoneticPr fontId="1" type="noConversion"/>
  </si>
  <si>
    <t>E00011 數理創意社團</t>
    <phoneticPr fontId="1" type="noConversion"/>
  </si>
  <si>
    <t>E00012 創造力暨科學教育</t>
    <phoneticPr fontId="1" type="noConversion"/>
  </si>
  <si>
    <t>E00013 生活達人熱線-中小學發明展選拔暨展覽會</t>
    <phoneticPr fontId="1" type="noConversion"/>
  </si>
  <si>
    <t>E00014 國教輔導團</t>
    <phoneticPr fontId="1" type="noConversion"/>
  </si>
  <si>
    <t>E00018 語文社團</t>
    <phoneticPr fontId="1" type="noConversion"/>
  </si>
  <si>
    <t xml:space="preserve">E00017 </t>
    <phoneticPr fontId="1" type="noConversion"/>
  </si>
  <si>
    <t>E00019 教育發展會議</t>
    <phoneticPr fontId="1" type="noConversion"/>
  </si>
  <si>
    <t>E00020 教師專業能力研習</t>
    <phoneticPr fontId="1" type="noConversion"/>
  </si>
  <si>
    <t>E00021 領航中心辦理業務代理代課費</t>
    <phoneticPr fontId="1" type="noConversion"/>
  </si>
  <si>
    <t>E00022 專任輔導教師</t>
    <phoneticPr fontId="1" type="noConversion"/>
  </si>
  <si>
    <t>E00023 資訊融入教學經費</t>
    <phoneticPr fontId="1" type="noConversion"/>
  </si>
  <si>
    <t>E00026 國教輔導團課程督導及團務行政代理代課費</t>
    <phoneticPr fontId="1" type="noConversion"/>
  </si>
  <si>
    <t>E00027 教師專業評鑑</t>
    <phoneticPr fontId="1" type="noConversion"/>
  </si>
  <si>
    <r>
      <t>F00001(F00002</t>
    </r>
    <r>
      <rPr>
        <sz val="16"/>
        <color indexed="8"/>
        <rFont val="新細明體"/>
        <family val="1"/>
        <charset val="136"/>
      </rPr>
      <t>、</t>
    </r>
    <r>
      <rPr>
        <sz val="16"/>
        <color indexed="8"/>
        <rFont val="標楷體"/>
        <family val="4"/>
        <charset val="136"/>
      </rPr>
      <t>F00003) 校外教學</t>
    </r>
    <phoneticPr fontId="1" type="noConversion"/>
  </si>
  <si>
    <t>F00007 健康促進學校經費</t>
    <phoneticPr fontId="1" type="noConversion"/>
  </si>
  <si>
    <t>F00009 體育活動各項補助</t>
    <phoneticPr fontId="1" type="noConversion"/>
  </si>
  <si>
    <t>F00010 學校研究型教師獎勵</t>
    <phoneticPr fontId="1" type="noConversion"/>
  </si>
  <si>
    <t>F00011 體育活動捐款</t>
    <phoneticPr fontId="1" type="noConversion"/>
  </si>
  <si>
    <t>F00012 校服款</t>
    <phoneticPr fontId="1" type="noConversion"/>
  </si>
  <si>
    <t>F00013 暑期育樂營</t>
    <phoneticPr fontId="1" type="noConversion"/>
  </si>
  <si>
    <t>F00014 管樂社團</t>
    <phoneticPr fontId="1" type="noConversion"/>
  </si>
  <si>
    <t>F00015 熱舞社團</t>
    <phoneticPr fontId="1" type="noConversion"/>
  </si>
  <si>
    <t>F00016 品格100經費</t>
    <phoneticPr fontId="1" type="noConversion"/>
  </si>
  <si>
    <t>F00017 游泳協同教學教練經費</t>
    <phoneticPr fontId="1" type="noConversion"/>
  </si>
  <si>
    <t>F00018 學生健康檢查</t>
    <phoneticPr fontId="1" type="noConversion"/>
  </si>
  <si>
    <t>F00019 戒菸班經費</t>
    <phoneticPr fontId="1" type="noConversion"/>
  </si>
  <si>
    <t>F00020 各項獎勵金</t>
    <phoneticPr fontId="1" type="noConversion"/>
  </si>
  <si>
    <t>G00003 游泳池水質及機械設備維護費</t>
    <phoneticPr fontId="1" type="noConversion"/>
  </si>
  <si>
    <t>G00004 利息收入</t>
    <phoneticPr fontId="1" type="noConversion"/>
  </si>
  <si>
    <t>G00005 水電費</t>
    <phoneticPr fontId="1" type="noConversion"/>
  </si>
  <si>
    <t>G00006 智慧結能服務</t>
    <phoneticPr fontId="1" type="noConversion"/>
  </si>
  <si>
    <t>G00007 身障者就業計畫</t>
    <phoneticPr fontId="1" type="noConversion"/>
  </si>
  <si>
    <t>G00008 電梯維護費</t>
    <phoneticPr fontId="1" type="noConversion"/>
  </si>
  <si>
    <t>G00009 校園安全維護費</t>
    <phoneticPr fontId="1" type="noConversion"/>
  </si>
  <si>
    <t>G00010 公所補助款</t>
    <phoneticPr fontId="1" type="noConversion"/>
  </si>
  <si>
    <t>G00011 凍結工友缺額補助委辦費</t>
    <phoneticPr fontId="1" type="noConversion"/>
  </si>
  <si>
    <t>G00012 場租保證金</t>
    <phoneticPr fontId="1" type="noConversion"/>
  </si>
  <si>
    <t>H00002 薦輔會</t>
    <phoneticPr fontId="1" type="noConversion"/>
  </si>
  <si>
    <t>H00003 外籍及大陸配偶親職教育</t>
    <phoneticPr fontId="1" type="noConversion"/>
  </si>
  <si>
    <t>H00005 高關懷課程</t>
    <phoneticPr fontId="1" type="noConversion"/>
  </si>
  <si>
    <t>H00006 多元入學方案</t>
    <phoneticPr fontId="1" type="noConversion"/>
  </si>
  <si>
    <t>H00008 高關懷學生生活營</t>
    <phoneticPr fontId="1" type="noConversion"/>
  </si>
  <si>
    <t>H00009 數理資優方案</t>
    <phoneticPr fontId="1" type="noConversion"/>
  </si>
  <si>
    <t>H00010 英語資優方案</t>
    <phoneticPr fontId="1" type="noConversion"/>
  </si>
  <si>
    <t>H00011 寒暑假技藝教育育樂營計畫</t>
    <phoneticPr fontId="1" type="noConversion"/>
  </si>
  <si>
    <t>H00013 數理資優鑑定</t>
    <phoneticPr fontId="1" type="noConversion"/>
  </si>
  <si>
    <t>H00014 駐校心理師</t>
    <phoneticPr fontId="1" type="noConversion"/>
  </si>
  <si>
    <t>H00015 教育優先區</t>
    <phoneticPr fontId="1" type="noConversion"/>
  </si>
  <si>
    <t>H00016 技藝教育社團</t>
    <phoneticPr fontId="1" type="noConversion"/>
  </si>
  <si>
    <t>、</t>
    <phoneticPr fontId="26" type="noConversion"/>
  </si>
  <si>
    <t>由申甲股份有限公司</t>
    <phoneticPr fontId="1" type="noConversion"/>
  </si>
  <si>
    <t>承辦廠商</t>
    <phoneticPr fontId="1" type="noConversion"/>
  </si>
  <si>
    <r>
      <t xml:space="preserve">H00000 </t>
    </r>
    <r>
      <rPr>
        <sz val="16"/>
        <color rgb="FFFF0000"/>
        <rFont val="標楷體"/>
        <family val="4"/>
        <charset val="136"/>
      </rPr>
      <t>輔導室</t>
    </r>
    <phoneticPr fontId="1" type="noConversion"/>
  </si>
  <si>
    <r>
      <t xml:space="preserve">G00000 </t>
    </r>
    <r>
      <rPr>
        <sz val="16"/>
        <color rgb="FFFF0000"/>
        <rFont val="標楷體"/>
        <family val="4"/>
        <charset val="136"/>
      </rPr>
      <t>總務處</t>
    </r>
    <phoneticPr fontId="1" type="noConversion"/>
  </si>
  <si>
    <r>
      <t xml:space="preserve">F00000 </t>
    </r>
    <r>
      <rPr>
        <sz val="16"/>
        <color rgb="FFFF0000"/>
        <rFont val="標楷體"/>
        <family val="4"/>
        <charset val="136"/>
      </rPr>
      <t>學務處</t>
    </r>
    <phoneticPr fontId="1" type="noConversion"/>
  </si>
  <si>
    <r>
      <t xml:space="preserve">E00000 </t>
    </r>
    <r>
      <rPr>
        <sz val="16"/>
        <color rgb="FFFF0000"/>
        <rFont val="標楷體"/>
        <family val="4"/>
        <charset val="136"/>
      </rPr>
      <t>教務處</t>
    </r>
    <phoneticPr fontId="1" type="noConversion"/>
  </si>
  <si>
    <t>會計室用原子章會計室用原子章會計室用原子章會計室用原子章</t>
    <phoneticPr fontId="5" type="noConversion"/>
  </si>
  <si>
    <t>預付費用請示單   張 共     張</t>
    <phoneticPr fontId="1" type="noConversion"/>
  </si>
  <si>
    <t>15Y</t>
    <phoneticPr fontId="1" type="noConversion"/>
  </si>
  <si>
    <t>其他獎金</t>
    <phoneticPr fontId="1" type="noConversion"/>
  </si>
  <si>
    <t>15</t>
    <phoneticPr fontId="1" type="noConversion"/>
  </si>
  <si>
    <r>
      <t>按考績法核發獎金及代扣稅額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</si>
  <si>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依規於年節加發之工作獎金及代扣稅額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</si>
  <si>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r>
      <t>不屬於以上之其他獎金</t>
    </r>
    <r>
      <rPr>
        <sz val="11"/>
        <color indexed="8"/>
        <rFont val="新細明體"/>
        <family val="1"/>
        <charset val="136"/>
      </rPr>
      <t>。</t>
    </r>
    <phoneticPr fontId="1" type="noConversion"/>
  </si>
  <si>
    <t>15Y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</si>
</sst>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3" formatCode="_-* #,##0.00_-;\-* #,##0.00_-;_-* &quot;-&quot;??_-;_-@_-"/>
    <numFmt numFmtId="176" formatCode="0_ "/>
    <numFmt numFmtId="177" formatCode="#,##0_ "/>
    <numFmt numFmtId="178" formatCode="#,##0_);[Red]\(#,##0\)"/>
    <numFmt numFmtId="179" formatCode="0.000000"/>
    <numFmt numFmtId="180" formatCode="[$-404]ggge&quot;年&quot;m&quot;月&quot;d&quot;日&quot;;@"/>
    <numFmt numFmtId="181" formatCode="0.00_);[Red]\(0.00\)"/>
    <numFmt numFmtId="182" formatCode="0_);[Red]\(0\)"/>
    <numFmt numFmtId="183" formatCode="0.0000000000_);[Red]\(0.0000000000\)"/>
    <numFmt numFmtId="184" formatCode="_-* #,##0.00000_-;\-* #,##0.00000_-;_-* &quot;-&quot;??_-;_-@_-"/>
    <numFmt numFmtId="185" formatCode="_-* #,##0_-;\-* #,##0_-;_-* &quot;-&quot;??_-;_-@_-"/>
    <numFmt numFmtId="186" formatCode="0.0_);[Red]\(0.0\)"/>
    <numFmt numFmtId="187" formatCode="[$-404]e/m/d;@"/>
    <numFmt numFmtId="188" formatCode="#,##0.00_ "/>
    <numFmt numFmtId="189" formatCode="\=&quot;新台幣&quot;\&amp;#,##0;\-#,##0\&amp;&quot;元整&quot;"/>
  </numFmts>
  <fonts count="50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6"/>
      <color indexed="8"/>
      <name val="標楷體"/>
      <family val="4"/>
      <charset val="136"/>
    </font>
    <font>
      <b/>
      <sz val="16"/>
      <color indexed="8"/>
      <name val="標楷體"/>
      <family val="4"/>
      <charset val="136"/>
    </font>
    <font>
      <sz val="20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u/>
      <sz val="16"/>
      <name val="標楷體"/>
      <family val="4"/>
      <charset val="136"/>
    </font>
    <font>
      <sz val="14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14"/>
      <name val="Times New Roman"/>
      <family val="1"/>
    </font>
    <font>
      <b/>
      <u val="double"/>
      <sz val="20"/>
      <color indexed="8"/>
      <name val="標楷體"/>
      <family val="4"/>
      <charset val="136"/>
    </font>
    <font>
      <sz val="16"/>
      <color indexed="8"/>
      <name val="標楷體"/>
      <family val="4"/>
      <charset val="136"/>
    </font>
    <font>
      <sz val="16"/>
      <color indexed="8"/>
      <name val="標楷體"/>
      <family val="4"/>
      <charset val="136"/>
    </font>
    <font>
      <sz val="12"/>
      <color indexed="10"/>
      <name val="新細明體"/>
      <family val="1"/>
      <charset val="136"/>
    </font>
    <font>
      <sz val="14"/>
      <color indexed="10"/>
      <name val="標楷體"/>
      <family val="4"/>
      <charset val="136"/>
    </font>
    <font>
      <sz val="12"/>
      <color indexed="10"/>
      <name val="標楷體"/>
      <family val="4"/>
      <charset val="136"/>
    </font>
    <font>
      <sz val="12"/>
      <color indexed="8"/>
      <name val="標楷體"/>
      <family val="4"/>
      <charset val="136"/>
    </font>
    <font>
      <sz val="14"/>
      <color indexed="8"/>
      <name val="標楷體"/>
      <family val="4"/>
      <charset val="136"/>
    </font>
    <font>
      <sz val="16"/>
      <color indexed="10"/>
      <name val="標楷體"/>
      <family val="4"/>
      <charset val="136"/>
    </font>
    <font>
      <sz val="14"/>
      <color indexed="8"/>
      <name val="新細明體"/>
      <family val="1"/>
      <charset val="136"/>
    </font>
    <font>
      <sz val="14"/>
      <color indexed="10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4"/>
      <color indexed="10"/>
      <name val="新細明體"/>
      <family val="1"/>
      <charset val="136"/>
    </font>
    <font>
      <b/>
      <sz val="14"/>
      <color indexed="8"/>
      <name val="標楷體"/>
      <family val="4"/>
      <charset val="136"/>
    </font>
    <font>
      <sz val="9"/>
      <name val="新細明體"/>
      <family val="1"/>
      <charset val="136"/>
      <scheme val="minor"/>
    </font>
    <font>
      <sz val="16"/>
      <color theme="1"/>
      <name val="標楷體"/>
      <family val="4"/>
      <charset val="136"/>
    </font>
    <font>
      <sz val="10"/>
      <color indexed="8"/>
      <name val="標楷體"/>
      <family val="4"/>
      <charset val="136"/>
    </font>
    <font>
      <b/>
      <sz val="10"/>
      <color indexed="8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11"/>
      <color indexed="8"/>
      <name val="標楷體"/>
      <family val="4"/>
      <charset val="136"/>
    </font>
    <font>
      <sz val="11"/>
      <color indexed="8"/>
      <name val="新細明體"/>
      <family val="1"/>
      <charset val="136"/>
    </font>
    <font>
      <sz val="11"/>
      <color indexed="8"/>
      <name val="Times New Roman"/>
      <family val="1"/>
    </font>
    <font>
      <b/>
      <sz val="12"/>
      <color indexed="10"/>
      <name val="新細明體"/>
      <family val="1"/>
      <charset val="136"/>
    </font>
    <font>
      <sz val="16"/>
      <color rgb="FFFF0000"/>
      <name val="標楷體"/>
      <family val="4"/>
      <charset val="136"/>
    </font>
    <font>
      <sz val="12"/>
      <color rgb="FFFF0000"/>
      <name val="標楷體"/>
      <family val="4"/>
      <charset val="136"/>
    </font>
    <font>
      <sz val="14"/>
      <color rgb="FFFF0000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6"/>
      <color indexed="10"/>
      <name val="標楷體"/>
      <family val="4"/>
      <charset val="136"/>
    </font>
    <font>
      <b/>
      <sz val="16"/>
      <color indexed="10"/>
      <name val="新細明體"/>
      <family val="1"/>
      <charset val="136"/>
    </font>
    <font>
      <b/>
      <sz val="11"/>
      <color indexed="8"/>
      <name val="標楷體"/>
      <family val="4"/>
      <charset val="136"/>
    </font>
    <font>
      <sz val="12"/>
      <color theme="1"/>
      <name val="新細明體"/>
      <family val="1"/>
      <charset val="136"/>
    </font>
    <font>
      <sz val="16"/>
      <color indexed="8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sz val="6"/>
      <color indexed="8"/>
      <name val="標楷體"/>
      <family val="4"/>
      <charset val="136"/>
    </font>
    <font>
      <b/>
      <u val="double"/>
      <sz val="20"/>
      <color theme="0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0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</cellStyleXfs>
  <cellXfs count="444">
    <xf numFmtId="0" fontId="0" fillId="0" borderId="0" xfId="0">
      <alignment vertical="center"/>
    </xf>
    <xf numFmtId="0" fontId="15" fillId="0" borderId="0" xfId="0" applyFont="1" applyAlignment="1" applyProtection="1">
      <alignment horizontal="right" vertical="center"/>
      <protection locked="0"/>
    </xf>
    <xf numFmtId="0" fontId="20" fillId="0" borderId="0" xfId="0" applyFont="1" applyAlignment="1" applyProtection="1">
      <alignment horizontal="right" vertical="center"/>
      <protection locked="0"/>
    </xf>
    <xf numFmtId="0" fontId="24" fillId="0" borderId="0" xfId="0" applyFont="1" applyAlignment="1" applyProtection="1">
      <alignment horizontal="left" vertical="center"/>
      <protection locked="0"/>
    </xf>
    <xf numFmtId="0" fontId="22" fillId="0" borderId="0" xfId="0" applyFont="1" applyAlignment="1" applyProtection="1">
      <alignment horizontal="left" vertical="center"/>
      <protection locked="0"/>
    </xf>
    <xf numFmtId="0" fontId="20" fillId="0" borderId="0" xfId="0" applyFont="1" applyBorder="1" applyAlignment="1" applyProtection="1">
      <alignment horizontal="right" vertical="center"/>
      <protection locked="0"/>
    </xf>
    <xf numFmtId="0" fontId="18" fillId="0" borderId="0" xfId="0" applyFont="1" applyFill="1" applyBorder="1" applyAlignment="1" applyProtection="1">
      <alignment vertical="distributed"/>
      <protection locked="0"/>
    </xf>
    <xf numFmtId="0" fontId="34" fillId="0" borderId="0" xfId="0" applyFont="1" applyBorder="1" applyAlignment="1" applyProtection="1">
      <alignment vertical="top" wrapText="1"/>
      <protection locked="0"/>
    </xf>
    <xf numFmtId="0" fontId="23" fillId="0" borderId="0" xfId="0" applyFont="1" applyBorder="1" applyAlignment="1" applyProtection="1">
      <alignment vertical="center" wrapText="1"/>
      <protection locked="0"/>
    </xf>
    <xf numFmtId="0" fontId="0" fillId="0" borderId="0" xfId="0" applyProtection="1">
      <alignment vertical="center"/>
      <protection locked="0"/>
    </xf>
    <xf numFmtId="177" fontId="8" fillId="0" borderId="0" xfId="0" applyNumberFormat="1" applyFont="1" applyBorder="1" applyAlignment="1" applyProtection="1">
      <protection locked="0"/>
    </xf>
    <xf numFmtId="177" fontId="8" fillId="0" borderId="0" xfId="0" applyNumberFormat="1" applyFont="1" applyFill="1" applyBorder="1" applyAlignment="1" applyProtection="1">
      <protection locked="0"/>
    </xf>
    <xf numFmtId="177" fontId="8" fillId="0" borderId="0" xfId="0" applyNumberFormat="1" applyFont="1" applyBorder="1" applyAlignment="1" applyProtection="1">
      <alignment horizontal="left"/>
      <protection locked="0"/>
    </xf>
    <xf numFmtId="0" fontId="16" fillId="0" borderId="8" xfId="0" applyFont="1" applyBorder="1" applyAlignment="1" applyProtection="1">
      <alignment horizontal="left" vertical="center"/>
      <protection locked="0"/>
    </xf>
    <xf numFmtId="0" fontId="9" fillId="0" borderId="9" xfId="0" applyFont="1" applyBorder="1" applyAlignment="1" applyProtection="1">
      <alignment horizontal="left" vertical="center"/>
      <protection locked="0"/>
    </xf>
    <xf numFmtId="0" fontId="16" fillId="0" borderId="14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left" vertical="center"/>
      <protection locked="0"/>
    </xf>
    <xf numFmtId="178" fontId="16" fillId="0" borderId="1" xfId="0" applyNumberFormat="1" applyFont="1" applyFill="1" applyBorder="1" applyAlignment="1" applyProtection="1">
      <alignment horizontal="right" vertical="center" readingOrder="1"/>
      <protection locked="0"/>
    </xf>
    <xf numFmtId="178" fontId="16" fillId="0" borderId="1" xfId="0" applyNumberFormat="1" applyFont="1" applyFill="1" applyBorder="1" applyAlignment="1" applyProtection="1">
      <alignment horizontal="right" vertical="center"/>
      <protection locked="0"/>
    </xf>
    <xf numFmtId="178" fontId="8" fillId="0" borderId="1" xfId="0" applyNumberFormat="1" applyFont="1" applyBorder="1" applyAlignment="1" applyProtection="1">
      <alignment horizontal="right" vertical="center"/>
      <protection locked="0"/>
    </xf>
    <xf numFmtId="177" fontId="8" fillId="0" borderId="0" xfId="0" applyNumberFormat="1" applyFont="1" applyBorder="1" applyAlignment="1" applyProtection="1"/>
    <xf numFmtId="177" fontId="8" fillId="0" borderId="0" xfId="0" applyNumberFormat="1" applyFont="1" applyBorder="1" applyAlignment="1" applyProtection="1">
      <alignment horizontal="right"/>
    </xf>
    <xf numFmtId="0" fontId="9" fillId="0" borderId="8" xfId="0" applyFont="1" applyBorder="1" applyAlignment="1" applyProtection="1">
      <alignment horizontal="left" vertical="center"/>
    </xf>
    <xf numFmtId="177" fontId="8" fillId="0" borderId="13" xfId="0" applyNumberFormat="1" applyFont="1" applyBorder="1" applyAlignment="1" applyProtection="1">
      <alignment vertical="center"/>
    </xf>
    <xf numFmtId="177" fontId="8" fillId="0" borderId="14" xfId="0" applyNumberFormat="1" applyFont="1" applyBorder="1" applyAlignment="1" applyProtection="1">
      <alignment vertical="center"/>
    </xf>
    <xf numFmtId="0" fontId="9" fillId="0" borderId="14" xfId="0" applyFont="1" applyBorder="1" applyAlignment="1" applyProtection="1">
      <alignment horizontal="left" vertical="center"/>
    </xf>
    <xf numFmtId="0" fontId="2" fillId="0" borderId="0" xfId="0" applyFont="1" applyAlignment="1" applyProtection="1">
      <alignment vertical="top"/>
      <protection locked="0"/>
    </xf>
    <xf numFmtId="181" fontId="2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 applyProtection="1">
      <alignment vertical="top"/>
      <protection locked="0"/>
    </xf>
    <xf numFmtId="0" fontId="31" fillId="0" borderId="0" xfId="0" applyFont="1" applyAlignment="1" applyProtection="1">
      <alignment vertical="top"/>
      <protection locked="0"/>
    </xf>
    <xf numFmtId="0" fontId="2" fillId="0" borderId="0" xfId="0" applyNumberFormat="1" applyFont="1" applyAlignment="1" applyProtection="1">
      <alignment horizontal="right" vertical="top" wrapText="1"/>
      <protection locked="0"/>
    </xf>
    <xf numFmtId="0" fontId="2" fillId="0" borderId="0" xfId="0" applyNumberFormat="1" applyFont="1" applyAlignment="1" applyProtection="1">
      <alignment vertical="top"/>
      <protection locked="0"/>
    </xf>
    <xf numFmtId="0" fontId="2" fillId="0" borderId="0" xfId="0" applyFont="1" applyFill="1" applyAlignment="1" applyProtection="1">
      <alignment vertical="top"/>
      <protection locked="0"/>
    </xf>
    <xf numFmtId="49" fontId="2" fillId="0" borderId="0" xfId="0" applyNumberFormat="1" applyFont="1" applyFill="1" applyAlignment="1" applyProtection="1">
      <alignment horizontal="right" vertical="top"/>
      <protection locked="0"/>
    </xf>
    <xf numFmtId="182" fontId="2" fillId="0" borderId="0" xfId="0" applyNumberFormat="1" applyFont="1" applyAlignment="1" applyProtection="1">
      <alignment vertical="top"/>
      <protection locked="0"/>
    </xf>
    <xf numFmtId="182" fontId="2" fillId="0" borderId="0" xfId="0" applyNumberFormat="1" applyFont="1" applyAlignment="1" applyProtection="1">
      <alignment horizontal="right" vertical="top" wrapText="1"/>
      <protection locked="0"/>
    </xf>
    <xf numFmtId="182" fontId="2" fillId="0" borderId="0" xfId="0" applyNumberFormat="1" applyFont="1" applyAlignment="1" applyProtection="1">
      <alignment horizontal="right" vertical="top"/>
      <protection locked="0"/>
    </xf>
    <xf numFmtId="0" fontId="2" fillId="0" borderId="0" xfId="0" applyNumberFormat="1" applyFont="1" applyFill="1" applyAlignment="1" applyProtection="1">
      <alignment horizontal="left" vertical="top" wrapText="1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181" fontId="2" fillId="0" borderId="0" xfId="0" applyNumberFormat="1" applyFont="1" applyAlignment="1" applyProtection="1">
      <alignment vertical="top"/>
      <protection locked="0"/>
    </xf>
    <xf numFmtId="176" fontId="2" fillId="0" borderId="0" xfId="0" applyNumberFormat="1" applyFont="1" applyAlignment="1" applyProtection="1">
      <alignment vertical="top"/>
      <protection locked="0"/>
    </xf>
    <xf numFmtId="176" fontId="2" fillId="0" borderId="0" xfId="0" applyNumberFormat="1" applyFont="1" applyAlignment="1" applyProtection="1">
      <alignment horizontal="center" vertical="top"/>
    </xf>
    <xf numFmtId="49" fontId="2" fillId="0" borderId="0" xfId="0" applyNumberFormat="1" applyFont="1" applyAlignment="1" applyProtection="1">
      <alignment horizontal="center" vertical="top"/>
    </xf>
    <xf numFmtId="181" fontId="2" fillId="0" borderId="0" xfId="0" applyNumberFormat="1" applyFont="1" applyAlignment="1" applyProtection="1">
      <alignment horizontal="right" vertical="top"/>
    </xf>
    <xf numFmtId="186" fontId="2" fillId="0" borderId="0" xfId="0" applyNumberFormat="1" applyFont="1" applyAlignment="1" applyProtection="1">
      <alignment horizontal="center" vertical="top"/>
    </xf>
    <xf numFmtId="181" fontId="2" fillId="0" borderId="0" xfId="0" applyNumberFormat="1" applyFont="1" applyAlignment="1" applyProtection="1">
      <alignment horizontal="center" vertical="top"/>
    </xf>
    <xf numFmtId="0" fontId="2" fillId="0" borderId="0" xfId="0" applyNumberFormat="1" applyFont="1" applyAlignment="1" applyProtection="1">
      <alignment horizontal="right" vertical="top"/>
    </xf>
    <xf numFmtId="176" fontId="2" fillId="0" borderId="0" xfId="0" applyNumberFormat="1" applyFont="1" applyAlignment="1" applyProtection="1">
      <alignment horizontal="right" vertical="top" wrapText="1"/>
    </xf>
    <xf numFmtId="0" fontId="2" fillId="0" borderId="0" xfId="0" applyFont="1" applyAlignment="1" applyProtection="1">
      <alignment horizontal="right" vertical="top"/>
    </xf>
    <xf numFmtId="0" fontId="2" fillId="0" borderId="0" xfId="0" applyNumberFormat="1" applyFont="1" applyAlignment="1" applyProtection="1">
      <alignment horizontal="right" vertical="top" wrapText="1"/>
    </xf>
    <xf numFmtId="49" fontId="2" fillId="0" borderId="0" xfId="0" applyNumberFormat="1" applyFont="1" applyAlignment="1" applyProtection="1">
      <alignment horizontal="right" vertical="top"/>
    </xf>
    <xf numFmtId="0" fontId="2" fillId="0" borderId="0" xfId="0" applyNumberFormat="1" applyFont="1" applyAlignment="1" applyProtection="1">
      <alignment vertical="top"/>
    </xf>
    <xf numFmtId="0" fontId="2" fillId="0" borderId="0" xfId="0" applyNumberFormat="1" applyFont="1" applyFill="1" applyAlignment="1" applyProtection="1">
      <alignment horizontal="right" vertical="top" wrapText="1"/>
    </xf>
    <xf numFmtId="0" fontId="2" fillId="0" borderId="0" xfId="0" applyFont="1" applyFill="1" applyAlignment="1" applyProtection="1">
      <alignment vertical="top"/>
    </xf>
    <xf numFmtId="0" fontId="2" fillId="0" borderId="0" xfId="0" applyFont="1" applyFill="1" applyAlignment="1" applyProtection="1">
      <alignment horizontal="right" vertical="top"/>
    </xf>
    <xf numFmtId="0" fontId="2" fillId="0" borderId="0" xfId="0" applyNumberFormat="1" applyFont="1" applyFill="1" applyAlignment="1" applyProtection="1">
      <alignment vertical="top"/>
    </xf>
    <xf numFmtId="49" fontId="2" fillId="0" borderId="0" xfId="0" applyNumberFormat="1" applyFont="1" applyFill="1" applyAlignment="1" applyProtection="1">
      <alignment horizontal="right" vertical="top"/>
    </xf>
    <xf numFmtId="0" fontId="2" fillId="0" borderId="0" xfId="0" applyFont="1" applyAlignment="1" applyProtection="1">
      <alignment vertical="top"/>
    </xf>
    <xf numFmtId="182" fontId="2" fillId="0" borderId="0" xfId="0" applyNumberFormat="1" applyFont="1" applyAlignment="1" applyProtection="1">
      <alignment vertical="top"/>
    </xf>
    <xf numFmtId="182" fontId="2" fillId="0" borderId="0" xfId="0" applyNumberFormat="1" applyFont="1" applyAlignment="1" applyProtection="1">
      <alignment horizontal="right" vertical="top" wrapText="1"/>
    </xf>
    <xf numFmtId="182" fontId="2" fillId="0" borderId="0" xfId="0" applyNumberFormat="1" applyFont="1" applyAlignment="1" applyProtection="1">
      <alignment horizontal="right" vertical="top"/>
    </xf>
    <xf numFmtId="0" fontId="16" fillId="0" borderId="0" xfId="0" applyFont="1" applyAlignment="1" applyProtection="1">
      <alignment horizontal="left" vertical="center"/>
      <protection locked="0"/>
    </xf>
    <xf numFmtId="0" fontId="27" fillId="0" borderId="0" xfId="0" applyFont="1" applyProtection="1">
      <alignment vertical="center"/>
      <protection locked="0"/>
    </xf>
    <xf numFmtId="43" fontId="27" fillId="0" borderId="77" xfId="1" applyFont="1" applyBorder="1" applyAlignment="1" applyProtection="1">
      <alignment horizontal="center" vertical="center"/>
      <protection locked="0"/>
    </xf>
    <xf numFmtId="43" fontId="27" fillId="0" borderId="10" xfId="1" applyFont="1" applyBorder="1" applyAlignment="1" applyProtection="1">
      <alignment horizontal="center" vertical="center"/>
      <protection locked="0"/>
    </xf>
    <xf numFmtId="43" fontId="27" fillId="0" borderId="77" xfId="1" applyFont="1" applyBorder="1" applyAlignment="1" applyProtection="1">
      <alignment horizontal="center" vertical="center"/>
    </xf>
    <xf numFmtId="0" fontId="27" fillId="0" borderId="77" xfId="0" applyFont="1" applyBorder="1" applyAlignment="1" applyProtection="1">
      <alignment horizontal="center" vertical="center"/>
    </xf>
    <xf numFmtId="0" fontId="27" fillId="0" borderId="10" xfId="0" applyFont="1" applyBorder="1" applyAlignment="1" applyProtection="1">
      <alignment horizontal="center" vertical="center"/>
    </xf>
    <xf numFmtId="185" fontId="27" fillId="0" borderId="88" xfId="1" applyNumberFormat="1" applyFont="1" applyBorder="1" applyProtection="1">
      <alignment vertical="center"/>
    </xf>
    <xf numFmtId="183" fontId="0" fillId="0" borderId="0" xfId="0" applyNumberFormat="1" applyProtection="1">
      <alignment vertical="center"/>
      <protection locked="0"/>
    </xf>
    <xf numFmtId="181" fontId="0" fillId="0" borderId="0" xfId="0" applyNumberFormat="1" applyProtection="1">
      <alignment vertical="center"/>
      <protection locked="0"/>
    </xf>
    <xf numFmtId="184" fontId="0" fillId="0" borderId="0" xfId="1" applyNumberFormat="1" applyFont="1" applyProtection="1">
      <alignment vertical="center"/>
      <protection locked="0"/>
    </xf>
    <xf numFmtId="185" fontId="0" fillId="0" borderId="0" xfId="1" applyNumberFormat="1" applyFont="1" applyProtection="1">
      <alignment vertical="center"/>
      <protection locked="0"/>
    </xf>
    <xf numFmtId="181" fontId="14" fillId="0" borderId="0" xfId="0" applyNumberFormat="1" applyFont="1" applyFill="1" applyBorder="1" applyAlignment="1" applyProtection="1">
      <alignment horizontal="center" vertical="center"/>
      <protection locked="0"/>
    </xf>
    <xf numFmtId="179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17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79" fontId="0" fillId="0" borderId="0" xfId="0" applyNumberFormat="1" applyAlignment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179" fontId="0" fillId="0" borderId="0" xfId="0" applyNumberFormat="1" applyBorder="1" applyProtection="1">
      <alignment vertical="center"/>
      <protection locked="0"/>
    </xf>
    <xf numFmtId="0" fontId="37" fillId="0" borderId="69" xfId="0" applyFont="1" applyBorder="1" applyProtection="1">
      <alignment vertical="center"/>
      <protection locked="0"/>
    </xf>
    <xf numFmtId="0" fontId="37" fillId="0" borderId="70" xfId="0" applyFont="1" applyBorder="1" applyProtection="1">
      <alignment vertical="center"/>
      <protection locked="0"/>
    </xf>
    <xf numFmtId="0" fontId="37" fillId="0" borderId="71" xfId="0" applyFont="1" applyBorder="1" applyProtection="1">
      <alignment vertical="center"/>
      <protection locked="0"/>
    </xf>
    <xf numFmtId="179" fontId="38" fillId="0" borderId="0" xfId="0" applyNumberFormat="1" applyFont="1" applyBorder="1" applyProtection="1">
      <alignment vertical="center"/>
      <protection locked="0"/>
    </xf>
    <xf numFmtId="0" fontId="38" fillId="0" borderId="0" xfId="0" applyFont="1" applyBorder="1" applyProtection="1">
      <alignment vertical="center"/>
      <protection locked="0"/>
    </xf>
    <xf numFmtId="0" fontId="37" fillId="0" borderId="72" xfId="0" applyFont="1" applyBorder="1" applyAlignment="1" applyProtection="1">
      <alignment horizontal="right" vertical="distributed"/>
      <protection locked="0"/>
    </xf>
    <xf numFmtId="0" fontId="37" fillId="0" borderId="72" xfId="0" applyFont="1" applyBorder="1" applyAlignment="1" applyProtection="1">
      <alignment horizontal="right" vertical="top"/>
      <protection locked="0"/>
    </xf>
    <xf numFmtId="179" fontId="38" fillId="0" borderId="0" xfId="0" applyNumberFormat="1" applyFont="1" applyBorder="1" applyAlignment="1" applyProtection="1">
      <alignment horizontal="left" vertical="center"/>
      <protection locked="0"/>
    </xf>
    <xf numFmtId="0" fontId="38" fillId="0" borderId="0" xfId="0" applyFont="1" applyBorder="1" applyAlignment="1" applyProtection="1">
      <alignment horizontal="left" vertical="center"/>
      <protection locked="0"/>
    </xf>
    <xf numFmtId="0" fontId="37" fillId="0" borderId="74" xfId="0" applyFont="1" applyBorder="1" applyAlignment="1" applyProtection="1">
      <alignment horizontal="right" vertical="top"/>
      <protection locked="0"/>
    </xf>
    <xf numFmtId="0" fontId="19" fillId="0" borderId="0" xfId="0" applyFont="1" applyFill="1" applyBorder="1" applyAlignment="1" applyProtection="1">
      <alignment vertical="distributed"/>
      <protection locked="0"/>
    </xf>
    <xf numFmtId="179" fontId="38" fillId="0" borderId="0" xfId="0" applyNumberFormat="1" applyFont="1" applyProtection="1">
      <alignment vertical="center"/>
      <protection locked="0"/>
    </xf>
    <xf numFmtId="0" fontId="38" fillId="0" borderId="0" xfId="0" applyFont="1" applyProtection="1">
      <alignment vertical="center"/>
      <protection locked="0"/>
    </xf>
    <xf numFmtId="177" fontId="6" fillId="0" borderId="0" xfId="0" applyNumberFormat="1" applyFont="1" applyBorder="1" applyAlignment="1" applyProtection="1">
      <protection locked="0"/>
    </xf>
    <xf numFmtId="14" fontId="6" fillId="0" borderId="0" xfId="0" applyNumberFormat="1" applyFont="1" applyBorder="1" applyAlignment="1" applyProtection="1">
      <protection locked="0"/>
    </xf>
    <xf numFmtId="177" fontId="20" fillId="0" borderId="0" xfId="0" applyNumberFormat="1" applyFont="1" applyBorder="1" applyAlignment="1" applyProtection="1">
      <protection locked="0"/>
    </xf>
    <xf numFmtId="177" fontId="11" fillId="0" borderId="0" xfId="0" applyNumberFormat="1" applyFont="1" applyBorder="1" applyAlignment="1" applyProtection="1">
      <protection locked="0"/>
    </xf>
    <xf numFmtId="0" fontId="16" fillId="0" borderId="84" xfId="0" applyFont="1" applyFill="1" applyBorder="1" applyAlignment="1" applyProtection="1">
      <alignment vertical="center"/>
      <protection locked="0"/>
    </xf>
    <xf numFmtId="0" fontId="16" fillId="0" borderId="0" xfId="0" applyFont="1" applyBorder="1" applyAlignment="1" applyProtection="1">
      <protection locked="0"/>
    </xf>
    <xf numFmtId="0" fontId="16" fillId="0" borderId="0" xfId="0" applyFont="1" applyBorder="1" applyAlignment="1" applyProtection="1">
      <alignment vertical="center"/>
      <protection locked="0"/>
    </xf>
    <xf numFmtId="0" fontId="39" fillId="0" borderId="0" xfId="0" applyFont="1">
      <alignment vertical="center"/>
    </xf>
    <xf numFmtId="187" fontId="39" fillId="0" borderId="0" xfId="0" applyNumberFormat="1" applyFont="1">
      <alignment vertical="center"/>
    </xf>
    <xf numFmtId="0" fontId="27" fillId="0" borderId="0" xfId="0" applyFont="1" applyAlignment="1" applyProtection="1">
      <alignment horizontal="center" vertical="center"/>
    </xf>
    <xf numFmtId="43" fontId="27" fillId="0" borderId="86" xfId="1" applyFont="1" applyBorder="1" applyProtection="1">
      <alignment vertical="center"/>
      <protection locked="0"/>
    </xf>
    <xf numFmtId="43" fontId="27" fillId="0" borderId="87" xfId="1" applyFont="1" applyBorder="1" applyProtection="1">
      <alignment vertical="center"/>
      <protection locked="0"/>
    </xf>
    <xf numFmtId="177" fontId="8" fillId="0" borderId="7" xfId="0" applyNumberFormat="1" applyFont="1" applyBorder="1" applyAlignment="1" applyProtection="1">
      <alignment horizontal="left" vertical="center"/>
    </xf>
    <xf numFmtId="177" fontId="9" fillId="0" borderId="1" xfId="0" applyNumberFormat="1" applyFont="1" applyBorder="1" applyAlignment="1" applyProtection="1">
      <alignment horizontal="center" vertical="center" wrapText="1"/>
    </xf>
    <xf numFmtId="177" fontId="8" fillId="0" borderId="1" xfId="0" applyNumberFormat="1" applyFont="1" applyBorder="1" applyAlignment="1" applyProtection="1">
      <alignment horizontal="center" vertical="center" wrapText="1"/>
    </xf>
    <xf numFmtId="0" fontId="0" fillId="0" borderId="0" xfId="0" applyProtection="1">
      <alignment vertical="center"/>
    </xf>
    <xf numFmtId="0" fontId="13" fillId="0" borderId="0" xfId="0" applyFont="1" applyAlignment="1" applyProtection="1">
      <alignment horizontal="left" vertical="center"/>
    </xf>
    <xf numFmtId="0" fontId="14" fillId="0" borderId="0" xfId="0" applyFont="1" applyProtection="1">
      <alignment vertical="center"/>
    </xf>
    <xf numFmtId="0" fontId="19" fillId="0" borderId="80" xfId="0" applyFont="1" applyBorder="1" applyAlignment="1" applyProtection="1">
      <alignment vertical="center"/>
    </xf>
    <xf numFmtId="0" fontId="0" fillId="0" borderId="81" xfId="0" applyBorder="1" applyAlignment="1" applyProtection="1">
      <alignment horizontal="center" vertical="center"/>
    </xf>
    <xf numFmtId="0" fontId="19" fillId="0" borderId="0" xfId="0" applyFont="1" applyBorder="1" applyAlignment="1" applyProtection="1">
      <alignment vertical="center" wrapText="1"/>
    </xf>
    <xf numFmtId="0" fontId="19" fillId="0" borderId="82" xfId="0" applyFont="1" applyBorder="1" applyAlignment="1" applyProtection="1">
      <alignment vertical="center"/>
    </xf>
    <xf numFmtId="0" fontId="19" fillId="0" borderId="85" xfId="0" applyFont="1" applyBorder="1" applyAlignment="1" applyProtection="1">
      <alignment vertical="center"/>
    </xf>
    <xf numFmtId="0" fontId="19" fillId="0" borderId="20" xfId="0" applyFont="1" applyBorder="1" applyAlignment="1" applyProtection="1">
      <alignment vertical="center"/>
    </xf>
    <xf numFmtId="0" fontId="19" fillId="0" borderId="20" xfId="0" applyFont="1" applyBorder="1" applyAlignment="1" applyProtection="1">
      <alignment horizontal="left" vertical="center"/>
    </xf>
    <xf numFmtId="0" fontId="19" fillId="0" borderId="20" xfId="0" applyFont="1" applyBorder="1" applyAlignment="1" applyProtection="1">
      <alignment horizontal="distributed" vertical="distributed" shrinkToFit="1"/>
    </xf>
    <xf numFmtId="182" fontId="14" fillId="0" borderId="10" xfId="0" applyNumberFormat="1" applyFont="1" applyFill="1" applyBorder="1" applyAlignment="1" applyProtection="1">
      <alignment horizontal="center" vertical="center"/>
    </xf>
    <xf numFmtId="0" fontId="16" fillId="0" borderId="0" xfId="0" applyFont="1" applyAlignment="1" applyProtection="1">
      <alignment vertical="center"/>
    </xf>
    <xf numFmtId="0" fontId="16" fillId="0" borderId="0" xfId="0" applyFont="1" applyAlignment="1" applyProtection="1">
      <alignment horizontal="left" vertical="center"/>
    </xf>
    <xf numFmtId="0" fontId="16" fillId="0" borderId="0" xfId="0" applyFont="1" applyBorder="1" applyAlignment="1" applyProtection="1">
      <alignment horizontal="left" vertical="center"/>
    </xf>
    <xf numFmtId="0" fontId="18" fillId="0" borderId="97" xfId="0" applyFont="1" applyBorder="1" applyAlignment="1" applyProtection="1">
      <alignment horizontal="left" vertical="center"/>
    </xf>
    <xf numFmtId="0" fontId="18" fillId="0" borderId="81" xfId="0" applyFont="1" applyBorder="1" applyAlignment="1" applyProtection="1">
      <alignment horizontal="left" vertical="center"/>
    </xf>
    <xf numFmtId="0" fontId="18" fillId="0" borderId="0" xfId="0" applyFont="1" applyProtection="1">
      <alignment vertical="center"/>
    </xf>
    <xf numFmtId="0" fontId="19" fillId="0" borderId="21" xfId="0" applyFont="1" applyBorder="1" applyAlignment="1" applyProtection="1">
      <alignment vertical="center"/>
    </xf>
    <xf numFmtId="0" fontId="19" fillId="0" borderId="89" xfId="0" applyFont="1" applyBorder="1" applyAlignment="1" applyProtection="1">
      <alignment vertical="center"/>
    </xf>
    <xf numFmtId="0" fontId="0" fillId="0" borderId="0" xfId="0" applyBorder="1" applyProtection="1">
      <alignment vertical="center"/>
    </xf>
    <xf numFmtId="0" fontId="14" fillId="0" borderId="0" xfId="0" applyFont="1" applyBorder="1" applyProtection="1">
      <alignment vertical="center"/>
    </xf>
    <xf numFmtId="0" fontId="14" fillId="0" borderId="0" xfId="0" applyFont="1" applyBorder="1" applyAlignment="1" applyProtection="1">
      <alignment vertical="distributed"/>
    </xf>
    <xf numFmtId="0" fontId="14" fillId="0" borderId="0" xfId="0" applyFont="1" applyBorder="1" applyAlignment="1" applyProtection="1">
      <alignment vertical="center"/>
    </xf>
    <xf numFmtId="0" fontId="19" fillId="0" borderId="0" xfId="0" applyFont="1" applyBorder="1" applyAlignment="1" applyProtection="1">
      <alignment vertical="top"/>
    </xf>
    <xf numFmtId="0" fontId="19" fillId="0" borderId="0" xfId="0" applyFont="1" applyBorder="1" applyAlignment="1" applyProtection="1">
      <alignment horizontal="left" vertical="top"/>
    </xf>
    <xf numFmtId="0" fontId="19" fillId="0" borderId="0" xfId="0" applyFont="1" applyFill="1" applyBorder="1" applyAlignment="1" applyProtection="1">
      <alignment vertical="top"/>
    </xf>
    <xf numFmtId="177" fontId="9" fillId="0" borderId="3" xfId="0" applyNumberFormat="1" applyFont="1" applyBorder="1" applyAlignment="1" applyProtection="1">
      <alignment vertical="center" wrapText="1"/>
      <protection locked="0"/>
    </xf>
    <xf numFmtId="177" fontId="8" fillId="0" borderId="4" xfId="0" applyNumberFormat="1" applyFont="1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0" borderId="2" xfId="0" applyFont="1" applyBorder="1" applyAlignment="1" applyProtection="1">
      <alignment vertical="center"/>
      <protection locked="0"/>
    </xf>
    <xf numFmtId="177" fontId="9" fillId="0" borderId="1" xfId="0" applyNumberFormat="1" applyFont="1" applyBorder="1" applyAlignment="1" applyProtection="1">
      <alignment vertical="center" wrapText="1"/>
      <protection locked="0"/>
    </xf>
    <xf numFmtId="177" fontId="8" fillId="0" borderId="2" xfId="0" applyNumberFormat="1" applyFont="1" applyBorder="1" applyAlignment="1" applyProtection="1">
      <alignment vertical="center"/>
      <protection locked="0"/>
    </xf>
    <xf numFmtId="178" fontId="9" fillId="0" borderId="12" xfId="0" applyNumberFormat="1" applyFont="1" applyBorder="1" applyAlignment="1" applyProtection="1">
      <alignment horizontal="center" vertical="center"/>
      <protection locked="0"/>
    </xf>
    <xf numFmtId="177" fontId="8" fillId="0" borderId="0" xfId="0" applyNumberFormat="1" applyFont="1" applyBorder="1" applyAlignment="1" applyProtection="1">
      <alignment horizontal="left"/>
    </xf>
    <xf numFmtId="177" fontId="6" fillId="0" borderId="0" xfId="0" applyNumberFormat="1" applyFont="1" applyBorder="1" applyAlignment="1" applyProtection="1"/>
    <xf numFmtId="177" fontId="35" fillId="0" borderId="0" xfId="0" applyNumberFormat="1" applyFont="1" applyBorder="1" applyAlignment="1" applyProtection="1"/>
    <xf numFmtId="43" fontId="17" fillId="0" borderId="1" xfId="1" applyFont="1" applyFill="1" applyBorder="1" applyAlignment="1" applyProtection="1">
      <alignment horizontal="right" vertical="center" readingOrder="1"/>
      <protection locked="0"/>
    </xf>
    <xf numFmtId="43" fontId="17" fillId="0" borderId="1" xfId="1" applyFont="1" applyFill="1" applyBorder="1" applyAlignment="1" applyProtection="1">
      <alignment horizontal="center" vertical="center" readingOrder="1"/>
      <protection locked="0"/>
    </xf>
    <xf numFmtId="43" fontId="9" fillId="0" borderId="1" xfId="1" applyFont="1" applyBorder="1" applyAlignment="1" applyProtection="1">
      <alignment horizontal="center" vertical="center" readingOrder="1"/>
      <protection locked="0"/>
    </xf>
    <xf numFmtId="43" fontId="8" fillId="0" borderId="12" xfId="1" applyFont="1" applyBorder="1" applyAlignment="1" applyProtection="1">
      <alignment horizontal="right" vertical="center"/>
      <protection locked="0"/>
    </xf>
    <xf numFmtId="177" fontId="40" fillId="0" borderId="0" xfId="0" applyNumberFormat="1" applyFont="1" applyFill="1" applyBorder="1" applyAlignment="1" applyProtection="1">
      <protection locked="0"/>
    </xf>
    <xf numFmtId="177" fontId="40" fillId="0" borderId="5" xfId="0" applyNumberFormat="1" applyFont="1" applyFill="1" applyBorder="1" applyAlignment="1" applyProtection="1">
      <alignment horizontal="right" vertical="center" wrapText="1"/>
      <protection locked="0"/>
    </xf>
    <xf numFmtId="43" fontId="40" fillId="0" borderId="1" xfId="1" applyFont="1" applyFill="1" applyBorder="1" applyAlignment="1" applyProtection="1">
      <alignment vertical="center" readingOrder="1"/>
      <protection locked="0"/>
    </xf>
    <xf numFmtId="178" fontId="40" fillId="0" borderId="1" xfId="0" applyNumberFormat="1" applyFont="1" applyFill="1" applyBorder="1" applyAlignment="1" applyProtection="1">
      <alignment horizontal="right" vertical="center" readingOrder="1"/>
      <protection locked="0"/>
    </xf>
    <xf numFmtId="43" fontId="40" fillId="0" borderId="1" xfId="1" applyFont="1" applyFill="1" applyBorder="1" applyAlignment="1" applyProtection="1">
      <alignment horizontal="right" vertical="center" readingOrder="1"/>
      <protection locked="0"/>
    </xf>
    <xf numFmtId="177" fontId="41" fillId="0" borderId="93" xfId="0" applyNumberFormat="1" applyFont="1" applyFill="1" applyBorder="1" applyAlignment="1" applyProtection="1">
      <alignment horizontal="right" vertical="center" wrapText="1"/>
      <protection locked="0"/>
    </xf>
    <xf numFmtId="187" fontId="43" fillId="0" borderId="0" xfId="0" applyNumberFormat="1" applyFont="1">
      <alignment vertical="center"/>
    </xf>
    <xf numFmtId="177" fontId="19" fillId="0" borderId="104" xfId="0" applyNumberFormat="1" applyFont="1" applyFill="1" applyBorder="1" applyAlignment="1" applyProtection="1">
      <alignment horizontal="left" vertical="center" wrapText="1"/>
    </xf>
    <xf numFmtId="177" fontId="37" fillId="0" borderId="0" xfId="0" applyNumberFormat="1" applyFont="1" applyBorder="1" applyAlignment="1" applyProtection="1">
      <protection locked="0"/>
    </xf>
    <xf numFmtId="188" fontId="40" fillId="0" borderId="1" xfId="1" applyNumberFormat="1" applyFont="1" applyFill="1" applyBorder="1" applyAlignment="1" applyProtection="1">
      <alignment vertical="center" readingOrder="1"/>
      <protection locked="0"/>
    </xf>
    <xf numFmtId="0" fontId="29" fillId="0" borderId="0" xfId="0" applyNumberFormat="1" applyFont="1" applyAlignment="1" applyProtection="1">
      <alignment horizontal="left" vertical="top" wrapText="1"/>
      <protection locked="0"/>
    </xf>
    <xf numFmtId="0" fontId="28" fillId="0" borderId="0" xfId="0" applyNumberFormat="1" applyFont="1" applyAlignment="1" applyProtection="1">
      <alignment horizontal="center" vertical="top"/>
      <protection locked="0"/>
    </xf>
    <xf numFmtId="0" fontId="2" fillId="0" borderId="0" xfId="0" applyNumberFormat="1" applyFont="1" applyAlignment="1" applyProtection="1">
      <alignment horizontal="center" vertical="top"/>
      <protection locked="0"/>
    </xf>
    <xf numFmtId="0" fontId="29" fillId="0" borderId="0" xfId="0" applyNumberFormat="1" applyFont="1" applyAlignment="1" applyProtection="1">
      <alignment horizontal="left" vertical="distributed"/>
      <protection locked="0"/>
    </xf>
    <xf numFmtId="0" fontId="28" fillId="0" borderId="0" xfId="0" applyNumberFormat="1" applyFont="1" applyFill="1" applyAlignment="1" applyProtection="1">
      <alignment horizontal="left" vertical="top"/>
      <protection locked="0"/>
    </xf>
    <xf numFmtId="0" fontId="28" fillId="0" borderId="0" xfId="0" applyNumberFormat="1" applyFont="1" applyFill="1" applyAlignment="1" applyProtection="1">
      <alignment horizontal="left" vertical="top" wrapText="1"/>
      <protection locked="0"/>
    </xf>
    <xf numFmtId="0" fontId="2" fillId="0" borderId="0" xfId="0" applyNumberFormat="1" applyFont="1" applyFill="1" applyAlignment="1" applyProtection="1">
      <alignment vertical="top" wrapText="1"/>
      <protection locked="0"/>
    </xf>
    <xf numFmtId="0" fontId="42" fillId="0" borderId="0" xfId="0" applyNumberFormat="1" applyFont="1" applyAlignment="1" applyProtection="1">
      <alignment vertical="top" wrapText="1"/>
      <protection locked="0"/>
    </xf>
    <xf numFmtId="0" fontId="31" fillId="0" borderId="0" xfId="0" applyNumberFormat="1" applyFont="1" applyFill="1" applyAlignment="1" applyProtection="1">
      <alignment vertical="top" wrapText="1"/>
      <protection locked="0"/>
    </xf>
    <xf numFmtId="0" fontId="42" fillId="0" borderId="0" xfId="0" applyNumberFormat="1" applyFont="1" applyAlignment="1" applyProtection="1">
      <alignment horizontal="left" vertical="top" wrapText="1"/>
      <protection locked="0"/>
    </xf>
    <xf numFmtId="0" fontId="29" fillId="0" borderId="0" xfId="0" applyNumberFormat="1" applyFont="1" applyAlignment="1" applyProtection="1">
      <alignment horizontal="left" vertical="distributed" wrapText="1"/>
      <protection locked="0"/>
    </xf>
    <xf numFmtId="0" fontId="31" fillId="0" borderId="0" xfId="0" applyNumberFormat="1" applyFont="1" applyFill="1" applyAlignment="1" applyProtection="1">
      <alignment horizontal="left" vertical="top" wrapText="1"/>
      <protection locked="0"/>
    </xf>
    <xf numFmtId="0" fontId="29" fillId="0" borderId="0" xfId="0" applyNumberFormat="1" applyFont="1" applyFill="1" applyAlignment="1" applyProtection="1">
      <alignment horizontal="left" vertical="top" wrapText="1"/>
      <protection locked="0"/>
    </xf>
    <xf numFmtId="0" fontId="3" fillId="0" borderId="0" xfId="0" applyNumberFormat="1" applyFont="1" applyAlignment="1" applyProtection="1">
      <alignment horizontal="left" vertical="top" wrapText="1"/>
      <protection locked="0"/>
    </xf>
    <xf numFmtId="0" fontId="28" fillId="0" borderId="0" xfId="0" applyNumberFormat="1" applyFont="1" applyAlignment="1" applyProtection="1">
      <alignment horizontal="left" vertical="top"/>
      <protection locked="0"/>
    </xf>
    <xf numFmtId="0" fontId="2" fillId="0" borderId="0" xfId="0" applyNumberFormat="1" applyFont="1" applyAlignment="1" applyProtection="1">
      <alignment horizontal="left" vertical="top"/>
      <protection locked="0"/>
    </xf>
    <xf numFmtId="0" fontId="18" fillId="0" borderId="0" xfId="0" applyNumberFormat="1" applyFont="1" applyAlignment="1" applyProtection="1">
      <alignment horizontal="left" vertical="top"/>
      <protection locked="0"/>
    </xf>
    <xf numFmtId="0" fontId="18" fillId="0" borderId="0" xfId="0" applyNumberFormat="1" applyFont="1" applyAlignment="1" applyProtection="1">
      <alignment horizontal="left" vertical="center"/>
      <protection locked="0"/>
    </xf>
    <xf numFmtId="0" fontId="2" fillId="0" borderId="0" xfId="0" applyNumberFormat="1" applyFont="1" applyAlignment="1" applyProtection="1">
      <alignment vertical="top" wrapText="1"/>
      <protection locked="0"/>
    </xf>
    <xf numFmtId="0" fontId="2" fillId="0" borderId="0" xfId="0" applyNumberFormat="1" applyFont="1" applyAlignment="1" applyProtection="1">
      <alignment horizontal="left" vertical="top" wrapText="1"/>
      <protection locked="0"/>
    </xf>
    <xf numFmtId="0" fontId="48" fillId="0" borderId="18" xfId="0" applyFont="1" applyBorder="1" applyAlignment="1" applyProtection="1">
      <alignment horizontal="left" vertical="center"/>
    </xf>
    <xf numFmtId="177" fontId="37" fillId="0" borderId="0" xfId="0" applyNumberFormat="1" applyFont="1" applyBorder="1" applyAlignment="1" applyProtection="1">
      <alignment vertical="center"/>
      <protection locked="0"/>
    </xf>
    <xf numFmtId="177" fontId="40" fillId="0" borderId="1" xfId="0" applyNumberFormat="1" applyFont="1" applyFill="1" applyBorder="1" applyAlignment="1" applyProtection="1">
      <alignment horizontal="right" vertical="center" readingOrder="1"/>
      <protection locked="0"/>
    </xf>
    <xf numFmtId="176" fontId="2" fillId="0" borderId="0" xfId="0" applyNumberFormat="1" applyFont="1" applyAlignment="1" applyProtection="1">
      <alignment horizontal="center" vertical="top"/>
    </xf>
    <xf numFmtId="0" fontId="31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horizontal="center" vertical="top"/>
    </xf>
    <xf numFmtId="0" fontId="2" fillId="0" borderId="0" xfId="0" applyNumberFormat="1" applyFont="1" applyAlignment="1" applyProtection="1">
      <alignment horizontal="center" vertical="top"/>
      <protection locked="0"/>
    </xf>
    <xf numFmtId="0" fontId="31" fillId="0" borderId="0" xfId="0" applyFont="1" applyAlignment="1" applyProtection="1">
      <alignment horizontal="left" vertical="top" wrapText="1"/>
      <protection locked="0"/>
    </xf>
    <xf numFmtId="0" fontId="27" fillId="0" borderId="0" xfId="0" applyFont="1" applyAlignment="1" applyProtection="1">
      <alignment horizontal="center" vertical="center"/>
    </xf>
    <xf numFmtId="177" fontId="8" fillId="0" borderId="59" xfId="0" applyNumberFormat="1" applyFont="1" applyBorder="1" applyAlignment="1" applyProtection="1">
      <alignment horizontal="center" vertical="center" wrapText="1"/>
    </xf>
    <xf numFmtId="177" fontId="8" fillId="0" borderId="60" xfId="0" applyNumberFormat="1" applyFont="1" applyBorder="1" applyAlignment="1" applyProtection="1">
      <alignment horizontal="center" vertical="center"/>
    </xf>
    <xf numFmtId="177" fontId="8" fillId="0" borderId="61" xfId="0" applyNumberFormat="1" applyFont="1" applyBorder="1" applyAlignment="1" applyProtection="1">
      <alignment horizontal="center" vertical="center"/>
    </xf>
    <xf numFmtId="177" fontId="8" fillId="0" borderId="62" xfId="0" applyNumberFormat="1" applyFont="1" applyBorder="1" applyAlignment="1" applyProtection="1">
      <alignment horizontal="center" vertical="center"/>
    </xf>
    <xf numFmtId="177" fontId="8" fillId="0" borderId="63" xfId="0" applyNumberFormat="1" applyFont="1" applyBorder="1" applyAlignment="1" applyProtection="1">
      <alignment horizontal="center" vertical="center"/>
    </xf>
    <xf numFmtId="177" fontId="8" fillId="0" borderId="64" xfId="0" applyNumberFormat="1" applyFont="1" applyBorder="1" applyAlignment="1" applyProtection="1">
      <alignment horizontal="center" vertical="center"/>
    </xf>
    <xf numFmtId="177" fontId="19" fillId="0" borderId="0" xfId="0" applyNumberFormat="1" applyFont="1" applyFill="1" applyBorder="1" applyAlignment="1" applyProtection="1">
      <alignment horizontal="left" vertical="center" wrapText="1"/>
    </xf>
    <xf numFmtId="177" fontId="19" fillId="0" borderId="27" xfId="0" applyNumberFormat="1" applyFont="1" applyFill="1" applyBorder="1" applyAlignment="1" applyProtection="1">
      <alignment horizontal="left" vertical="center" wrapText="1"/>
    </xf>
    <xf numFmtId="177" fontId="19" fillId="0" borderId="96" xfId="0" applyNumberFormat="1" applyFont="1" applyFill="1" applyBorder="1" applyAlignment="1" applyProtection="1">
      <alignment horizontal="left" vertical="center" wrapText="1"/>
    </xf>
    <xf numFmtId="177" fontId="19" fillId="0" borderId="103" xfId="0" applyNumberFormat="1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distributed" wrapText="1"/>
    </xf>
    <xf numFmtId="0" fontId="0" fillId="0" borderId="8" xfId="0" applyFill="1" applyBorder="1" applyAlignment="1" applyProtection="1">
      <alignment horizontal="left" vertical="center" wrapText="1"/>
    </xf>
    <xf numFmtId="0" fontId="0" fillId="0" borderId="28" xfId="0" applyFill="1" applyBorder="1" applyAlignment="1" applyProtection="1">
      <alignment horizontal="left" vertical="center" wrapText="1"/>
    </xf>
    <xf numFmtId="0" fontId="0" fillId="0" borderId="14" xfId="0" applyFill="1" applyBorder="1" applyAlignment="1" applyProtection="1">
      <alignment horizontal="left" vertical="distributed" wrapText="1"/>
    </xf>
    <xf numFmtId="0" fontId="0" fillId="0" borderId="14" xfId="0" applyFill="1" applyBorder="1" applyAlignment="1" applyProtection="1">
      <alignment horizontal="left" vertical="center" wrapText="1"/>
    </xf>
    <xf numFmtId="0" fontId="0" fillId="0" borderId="22" xfId="0" applyFill="1" applyBorder="1" applyAlignment="1" applyProtection="1">
      <alignment horizontal="left" vertical="center" wrapText="1"/>
    </xf>
    <xf numFmtId="177" fontId="8" fillId="0" borderId="93" xfId="0" applyNumberFormat="1" applyFont="1" applyBorder="1" applyAlignment="1" applyProtection="1">
      <alignment horizontal="left" vertical="center"/>
    </xf>
    <xf numFmtId="0" fontId="0" fillId="0" borderId="8" xfId="0" applyBorder="1" applyAlignment="1" applyProtection="1"/>
    <xf numFmtId="0" fontId="0" fillId="0" borderId="98" xfId="0" applyBorder="1" applyAlignment="1" applyProtection="1"/>
    <xf numFmtId="178" fontId="9" fillId="0" borderId="35" xfId="0" applyNumberFormat="1" applyFont="1" applyFill="1" applyBorder="1" applyAlignment="1" applyProtection="1">
      <alignment horizontal="right" vertical="center" readingOrder="1"/>
    </xf>
    <xf numFmtId="178" fontId="9" fillId="0" borderId="45" xfId="0" applyNumberFormat="1" applyFont="1" applyFill="1" applyBorder="1" applyAlignment="1" applyProtection="1">
      <alignment horizontal="right" vertical="center" readingOrder="1"/>
    </xf>
    <xf numFmtId="177" fontId="8" fillId="0" borderId="1" xfId="0" applyNumberFormat="1" applyFont="1" applyBorder="1" applyAlignment="1" applyProtection="1">
      <alignment horizontal="center" vertical="center"/>
    </xf>
    <xf numFmtId="177" fontId="8" fillId="0" borderId="2" xfId="0" applyNumberFormat="1" applyFont="1" applyBorder="1" applyAlignment="1" applyProtection="1">
      <alignment horizontal="center" vertical="center"/>
    </xf>
    <xf numFmtId="189" fontId="8" fillId="0" borderId="5" xfId="0" applyNumberFormat="1" applyFont="1" applyBorder="1" applyAlignment="1" applyProtection="1">
      <alignment horizontal="distributed" vertical="distributed"/>
      <protection locked="0"/>
    </xf>
    <xf numFmtId="189" fontId="47" fillId="0" borderId="0" xfId="0" applyNumberFormat="1" applyFont="1" applyBorder="1" applyAlignment="1" applyProtection="1">
      <alignment horizontal="distributed" vertical="distributed"/>
      <protection locked="0"/>
    </xf>
    <xf numFmtId="189" fontId="47" fillId="0" borderId="6" xfId="0" applyNumberFormat="1" applyFont="1" applyBorder="1" applyAlignment="1" applyProtection="1">
      <alignment horizontal="distributed" vertical="distributed"/>
      <protection locked="0"/>
    </xf>
    <xf numFmtId="189" fontId="10" fillId="0" borderId="5" xfId="0" applyNumberFormat="1" applyFont="1" applyBorder="1" applyAlignment="1" applyProtection="1">
      <alignment horizontal="distributed" vertical="distributed"/>
      <protection locked="0"/>
    </xf>
    <xf numFmtId="189" fontId="46" fillId="0" borderId="0" xfId="0" applyNumberFormat="1" applyFont="1" applyBorder="1" applyAlignment="1" applyProtection="1">
      <alignment horizontal="distributed" vertical="distributed"/>
      <protection locked="0"/>
    </xf>
    <xf numFmtId="189" fontId="46" fillId="0" borderId="6" xfId="0" applyNumberFormat="1" applyFont="1" applyBorder="1" applyAlignment="1" applyProtection="1">
      <alignment horizontal="distributed" vertical="distributed"/>
      <protection locked="0"/>
    </xf>
    <xf numFmtId="177" fontId="8" fillId="0" borderId="5" xfId="0" applyNumberFormat="1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6" xfId="0" applyBorder="1" applyAlignment="1" applyProtection="1">
      <protection locked="0"/>
    </xf>
    <xf numFmtId="177" fontId="8" fillId="0" borderId="7" xfId="0" applyNumberFormat="1" applyFont="1" applyBorder="1" applyAlignment="1" applyProtection="1">
      <alignment horizontal="distributed" vertical="distributed"/>
    </xf>
    <xf numFmtId="0" fontId="0" fillId="0" borderId="8" xfId="0" applyBorder="1" applyAlignment="1" applyProtection="1">
      <alignment horizontal="distributed" vertical="distributed"/>
    </xf>
    <xf numFmtId="0" fontId="0" fillId="0" borderId="9" xfId="0" applyBorder="1" applyAlignment="1" applyProtection="1">
      <alignment horizontal="distributed" vertical="distributed"/>
    </xf>
    <xf numFmtId="177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Border="1" applyAlignment="1" applyProtection="1">
      <alignment horizontal="center" vertical="center" wrapText="1"/>
    </xf>
    <xf numFmtId="0" fontId="8" fillId="0" borderId="37" xfId="0" applyFont="1" applyBorder="1" applyAlignment="1" applyProtection="1">
      <alignment horizontal="center" vertical="center"/>
    </xf>
    <xf numFmtId="0" fontId="8" fillId="0" borderId="38" xfId="0" applyFont="1" applyBorder="1" applyAlignment="1" applyProtection="1">
      <alignment horizontal="center" vertical="center"/>
    </xf>
    <xf numFmtId="0" fontId="8" fillId="0" borderId="39" xfId="0" applyFont="1" applyBorder="1" applyAlignment="1" applyProtection="1">
      <alignment horizontal="center" vertical="center"/>
    </xf>
    <xf numFmtId="178" fontId="9" fillId="0" borderId="46" xfId="0" applyNumberFormat="1" applyFont="1" applyBorder="1" applyAlignment="1" applyProtection="1">
      <alignment horizontal="right" vertical="center"/>
    </xf>
    <xf numFmtId="178" fontId="9" fillId="0" borderId="47" xfId="0" applyNumberFormat="1" applyFont="1" applyBorder="1" applyAlignment="1" applyProtection="1">
      <alignment horizontal="right" vertical="center"/>
    </xf>
    <xf numFmtId="177" fontId="8" fillId="0" borderId="5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/>
    <xf numFmtId="0" fontId="0" fillId="0" borderId="6" xfId="0" applyBorder="1" applyAlignment="1" applyProtection="1"/>
    <xf numFmtId="0" fontId="40" fillId="0" borderId="35" xfId="0" applyFont="1" applyFill="1" applyBorder="1" applyAlignment="1" applyProtection="1">
      <alignment vertical="center"/>
      <protection locked="0"/>
    </xf>
    <xf numFmtId="0" fontId="3" fillId="0" borderId="36" xfId="0" applyFont="1" applyBorder="1" applyAlignment="1" applyProtection="1">
      <alignment vertical="center"/>
      <protection locked="0"/>
    </xf>
    <xf numFmtId="0" fontId="3" fillId="0" borderId="45" xfId="0" applyFont="1" applyBorder="1" applyAlignment="1" applyProtection="1">
      <alignment vertical="center"/>
      <protection locked="0"/>
    </xf>
    <xf numFmtId="0" fontId="16" fillId="0" borderId="35" xfId="0" applyFont="1" applyFill="1" applyBorder="1" applyAlignment="1" applyProtection="1">
      <alignment vertical="center" wrapText="1"/>
      <protection locked="0"/>
    </xf>
    <xf numFmtId="0" fontId="21" fillId="0" borderId="36" xfId="0" applyFont="1" applyBorder="1" applyAlignment="1" applyProtection="1">
      <alignment vertical="center"/>
      <protection locked="0"/>
    </xf>
    <xf numFmtId="0" fontId="21" fillId="0" borderId="45" xfId="0" applyFont="1" applyBorder="1" applyAlignment="1" applyProtection="1">
      <alignment vertical="center"/>
      <protection locked="0"/>
    </xf>
    <xf numFmtId="0" fontId="16" fillId="0" borderId="35" xfId="0" applyFont="1" applyFill="1" applyBorder="1" applyAlignment="1" applyProtection="1">
      <alignment vertical="center"/>
      <protection locked="0"/>
    </xf>
    <xf numFmtId="0" fontId="16" fillId="0" borderId="35" xfId="0" applyFont="1" applyFill="1" applyBorder="1" applyAlignment="1" applyProtection="1">
      <alignment horizontal="center" vertical="center" wrapText="1"/>
      <protection locked="0"/>
    </xf>
    <xf numFmtId="0" fontId="16" fillId="0" borderId="36" xfId="0" applyFont="1" applyFill="1" applyBorder="1" applyAlignment="1" applyProtection="1">
      <alignment horizontal="center" vertical="center" wrapText="1"/>
      <protection locked="0"/>
    </xf>
    <xf numFmtId="0" fontId="16" fillId="0" borderId="45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left"/>
    </xf>
    <xf numFmtId="0" fontId="0" fillId="0" borderId="6" xfId="0" applyBorder="1" applyAlignment="1" applyProtection="1">
      <alignment horizontal="left"/>
    </xf>
    <xf numFmtId="0" fontId="8" fillId="0" borderId="55" xfId="0" applyFont="1" applyBorder="1" applyAlignment="1" applyProtection="1">
      <alignment horizontal="center" vertical="center"/>
    </xf>
    <xf numFmtId="0" fontId="8" fillId="0" borderId="54" xfId="0" applyFont="1" applyBorder="1" applyAlignment="1" applyProtection="1">
      <alignment horizontal="center" vertical="center"/>
    </xf>
    <xf numFmtId="177" fontId="8" fillId="0" borderId="30" xfId="0" applyNumberFormat="1" applyFont="1" applyBorder="1" applyAlignment="1" applyProtection="1">
      <alignment horizontal="center" vertical="center"/>
    </xf>
    <xf numFmtId="0" fontId="0" fillId="0" borderId="28" xfId="0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40" xfId="0" applyBorder="1" applyAlignment="1" applyProtection="1">
      <alignment horizontal="center" vertical="center"/>
    </xf>
    <xf numFmtId="0" fontId="0" fillId="0" borderId="41" xfId="0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188" fontId="40" fillId="0" borderId="1" xfId="0" applyNumberFormat="1" applyFont="1" applyFill="1" applyBorder="1" applyAlignment="1" applyProtection="1">
      <alignment vertical="center" wrapText="1"/>
      <protection locked="0"/>
    </xf>
    <xf numFmtId="188" fontId="3" fillId="0" borderId="1" xfId="0" applyNumberFormat="1" applyFont="1" applyBorder="1" applyAlignment="1" applyProtection="1">
      <alignment vertical="center"/>
      <protection locked="0"/>
    </xf>
    <xf numFmtId="0" fontId="19" fillId="0" borderId="37" xfId="0" applyFont="1" applyBorder="1" applyAlignment="1" applyProtection="1">
      <alignment horizontal="center" vertical="center"/>
    </xf>
    <xf numFmtId="0" fontId="19" fillId="0" borderId="38" xfId="0" applyFont="1" applyBorder="1" applyAlignment="1" applyProtection="1">
      <alignment horizontal="center" vertical="center"/>
    </xf>
    <xf numFmtId="0" fontId="19" fillId="0" borderId="54" xfId="0" applyFont="1" applyBorder="1" applyAlignment="1" applyProtection="1">
      <alignment horizontal="center" vertical="center"/>
    </xf>
    <xf numFmtId="0" fontId="16" fillId="0" borderId="36" xfId="0" applyFont="1" applyFill="1" applyBorder="1" applyAlignment="1" applyProtection="1">
      <alignment vertical="center" wrapText="1"/>
      <protection locked="0"/>
    </xf>
    <xf numFmtId="0" fontId="16" fillId="0" borderId="45" xfId="0" applyFont="1" applyFill="1" applyBorder="1" applyAlignment="1" applyProtection="1">
      <alignment vertical="center" wrapText="1"/>
      <protection locked="0"/>
    </xf>
    <xf numFmtId="0" fontId="8" fillId="0" borderId="35" xfId="0" applyFont="1" applyBorder="1" applyAlignment="1" applyProtection="1">
      <alignment vertical="center" wrapText="1"/>
      <protection locked="0"/>
    </xf>
    <xf numFmtId="0" fontId="8" fillId="0" borderId="36" xfId="0" applyFont="1" applyBorder="1" applyAlignment="1" applyProtection="1">
      <alignment vertical="center" wrapText="1"/>
      <protection locked="0"/>
    </xf>
    <xf numFmtId="0" fontId="8" fillId="0" borderId="45" xfId="0" applyFont="1" applyBorder="1" applyAlignment="1" applyProtection="1">
      <alignment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</xf>
    <xf numFmtId="177" fontId="8" fillId="0" borderId="30" xfId="0" applyNumberFormat="1" applyFont="1" applyBorder="1" applyAlignment="1" applyProtection="1">
      <alignment horizontal="center" vertical="center" wrapText="1"/>
    </xf>
    <xf numFmtId="177" fontId="8" fillId="0" borderId="28" xfId="0" applyNumberFormat="1" applyFont="1" applyBorder="1" applyAlignment="1" applyProtection="1">
      <alignment horizontal="center" vertical="center"/>
    </xf>
    <xf numFmtId="177" fontId="8" fillId="0" borderId="32" xfId="0" applyNumberFormat="1" applyFont="1" applyBorder="1" applyAlignment="1" applyProtection="1">
      <alignment horizontal="center" vertical="center"/>
    </xf>
    <xf numFmtId="177" fontId="8" fillId="0" borderId="27" xfId="0" applyNumberFormat="1" applyFont="1" applyBorder="1" applyAlignment="1" applyProtection="1">
      <alignment horizontal="center" vertical="center"/>
    </xf>
    <xf numFmtId="177" fontId="8" fillId="0" borderId="31" xfId="0" applyNumberFormat="1" applyFont="1" applyBorder="1" applyAlignment="1" applyProtection="1">
      <alignment horizontal="center" vertical="center"/>
    </xf>
    <xf numFmtId="177" fontId="8" fillId="0" borderId="22" xfId="0" applyNumberFormat="1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0" fontId="19" fillId="0" borderId="33" xfId="0" applyFont="1" applyBorder="1" applyAlignment="1" applyProtection="1">
      <alignment horizontal="center" vertical="center"/>
    </xf>
    <xf numFmtId="0" fontId="19" fillId="0" borderId="34" xfId="0" applyFont="1" applyBorder="1" applyAlignment="1" applyProtection="1">
      <alignment horizontal="center" vertical="center"/>
    </xf>
    <xf numFmtId="0" fontId="19" fillId="0" borderId="5" xfId="0" applyFont="1" applyBorder="1" applyAlignment="1" applyProtection="1">
      <alignment horizontal="left" vertical="center"/>
      <protection locked="0"/>
    </xf>
    <xf numFmtId="0" fontId="21" fillId="0" borderId="0" xfId="0" applyFont="1" applyBorder="1" applyAlignment="1" applyProtection="1">
      <alignment horizontal="left" vertical="center"/>
      <protection locked="0"/>
    </xf>
    <xf numFmtId="0" fontId="21" fillId="0" borderId="6" xfId="0" applyFont="1" applyBorder="1" applyAlignment="1" applyProtection="1">
      <alignment horizontal="left" vertical="center"/>
      <protection locked="0"/>
    </xf>
    <xf numFmtId="0" fontId="40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/>
      <protection locked="0"/>
    </xf>
    <xf numFmtId="177" fontId="40" fillId="0" borderId="8" xfId="0" applyNumberFormat="1" applyFont="1" applyFill="1" applyBorder="1" applyAlignment="1" applyProtection="1">
      <alignment horizontal="left" vertical="center" wrapText="1"/>
      <protection locked="0"/>
    </xf>
    <xf numFmtId="177" fontId="40" fillId="0" borderId="0" xfId="0" applyNumberFormat="1" applyFont="1" applyFill="1" applyBorder="1" applyAlignment="1" applyProtection="1">
      <alignment horizontal="left" vertical="center" wrapText="1"/>
      <protection locked="0"/>
    </xf>
    <xf numFmtId="177" fontId="8" fillId="0" borderId="5" xfId="0" applyNumberFormat="1" applyFont="1" applyBorder="1" applyAlignment="1" applyProtection="1">
      <alignment horizontal="center" vertical="center"/>
    </xf>
    <xf numFmtId="177" fontId="40" fillId="0" borderId="94" xfId="0" applyNumberFormat="1" applyFont="1" applyFill="1" applyBorder="1" applyAlignment="1" applyProtection="1">
      <alignment horizontal="left" vertical="center" wrapText="1"/>
      <protection locked="0"/>
    </xf>
    <xf numFmtId="177" fontId="40" fillId="0" borderId="95" xfId="0" applyNumberFormat="1" applyFont="1" applyFill="1" applyBorder="1" applyAlignment="1" applyProtection="1">
      <alignment horizontal="left" vertical="center" wrapText="1"/>
      <protection locked="0"/>
    </xf>
    <xf numFmtId="177" fontId="40" fillId="0" borderId="27" xfId="0" applyNumberFormat="1" applyFont="1" applyFill="1" applyBorder="1" applyAlignment="1" applyProtection="1">
      <alignment horizontal="left" vertical="center" wrapText="1"/>
      <protection locked="0"/>
    </xf>
    <xf numFmtId="177" fontId="40" fillId="0" borderId="96" xfId="0" applyNumberFormat="1" applyFont="1" applyFill="1" applyBorder="1" applyAlignment="1" applyProtection="1">
      <alignment horizontal="left" vertical="center" wrapText="1"/>
      <protection locked="0"/>
    </xf>
    <xf numFmtId="0" fontId="8" fillId="0" borderId="30" xfId="0" applyFont="1" applyBorder="1" applyAlignment="1" applyProtection="1">
      <alignment horizontal="center" vertical="center" wrapText="1"/>
    </xf>
    <xf numFmtId="0" fontId="8" fillId="0" borderId="28" xfId="0" applyFont="1" applyBorder="1" applyAlignment="1" applyProtection="1">
      <alignment horizontal="center" vertical="center" wrapText="1"/>
    </xf>
    <xf numFmtId="0" fontId="8" fillId="0" borderId="40" xfId="0" applyFont="1" applyBorder="1" applyAlignment="1" applyProtection="1">
      <alignment horizontal="center" vertical="center" wrapText="1"/>
    </xf>
    <xf numFmtId="0" fontId="8" fillId="0" borderId="41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28" xfId="0" applyFont="1" applyBorder="1" applyAlignment="1" applyProtection="1">
      <alignment horizontal="center" vertical="center"/>
    </xf>
    <xf numFmtId="0" fontId="8" fillId="0" borderId="42" xfId="0" applyFont="1" applyBorder="1" applyAlignment="1" applyProtection="1">
      <alignment horizontal="center" vertical="center"/>
    </xf>
    <xf numFmtId="0" fontId="8" fillId="0" borderId="29" xfId="0" applyFont="1" applyBorder="1" applyAlignment="1" applyProtection="1">
      <alignment horizontal="center" vertical="center"/>
    </xf>
    <xf numFmtId="0" fontId="8" fillId="0" borderId="41" xfId="0" applyFont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42" xfId="0" applyBorder="1" applyAlignment="1" applyProtection="1">
      <alignment horizontal="center" vertical="center"/>
    </xf>
    <xf numFmtId="0" fontId="0" fillId="0" borderId="29" xfId="0" applyBorder="1" applyAlignment="1" applyProtection="1">
      <alignment horizontal="center" vertical="center"/>
    </xf>
    <xf numFmtId="0" fontId="0" fillId="0" borderId="44" xfId="0" applyBorder="1" applyAlignment="1" applyProtection="1">
      <alignment horizontal="center" vertical="center"/>
    </xf>
    <xf numFmtId="0" fontId="19" fillId="0" borderId="33" xfId="0" applyFont="1" applyBorder="1" applyAlignment="1" applyProtection="1">
      <alignment horizontal="center" vertical="center" wrapText="1"/>
    </xf>
    <xf numFmtId="0" fontId="19" fillId="0" borderId="50" xfId="0" applyFont="1" applyBorder="1" applyAlignment="1" applyProtection="1">
      <alignment horizontal="center" vertical="center" wrapText="1"/>
    </xf>
    <xf numFmtId="0" fontId="8" fillId="0" borderId="56" xfId="0" applyFont="1" applyBorder="1" applyAlignment="1" applyProtection="1">
      <alignment horizontal="center" vertical="center"/>
    </xf>
    <xf numFmtId="0" fontId="8" fillId="0" borderId="23" xfId="0" applyFont="1" applyBorder="1" applyAlignment="1" applyProtection="1">
      <alignment horizontal="center" vertical="center"/>
    </xf>
    <xf numFmtId="0" fontId="8" fillId="0" borderId="31" xfId="0" applyFont="1" applyBorder="1" applyAlignment="1" applyProtection="1">
      <alignment horizontal="center" vertical="center"/>
    </xf>
    <xf numFmtId="0" fontId="8" fillId="0" borderId="22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8" fillId="0" borderId="26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 vertical="center"/>
    </xf>
    <xf numFmtId="0" fontId="8" fillId="0" borderId="14" xfId="0" applyFont="1" applyBorder="1" applyAlignment="1" applyProtection="1">
      <alignment horizontal="center" vertical="center"/>
    </xf>
    <xf numFmtId="0" fontId="8" fillId="0" borderId="30" xfId="0" applyFont="1" applyBorder="1" applyAlignment="1" applyProtection="1">
      <alignment horizontal="center" vertical="center"/>
    </xf>
    <xf numFmtId="0" fontId="19" fillId="0" borderId="48" xfId="0" applyFont="1" applyBorder="1" applyAlignment="1" applyProtection="1">
      <alignment horizontal="center" vertical="center"/>
    </xf>
    <xf numFmtId="0" fontId="19" fillId="0" borderId="49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0" fillId="0" borderId="51" xfId="0" applyBorder="1" applyAlignment="1" applyProtection="1">
      <alignment horizontal="center" vertical="center"/>
    </xf>
    <xf numFmtId="0" fontId="0" fillId="0" borderId="52" xfId="0" applyBorder="1" applyAlignment="1" applyProtection="1">
      <alignment horizontal="center" vertical="center"/>
    </xf>
    <xf numFmtId="0" fontId="0" fillId="0" borderId="53" xfId="0" applyBorder="1" applyAlignment="1" applyProtection="1">
      <alignment horizontal="center" vertical="center"/>
    </xf>
    <xf numFmtId="177" fontId="4" fillId="0" borderId="0" xfId="0" applyNumberFormat="1" applyFont="1" applyBorder="1" applyAlignment="1" applyProtection="1">
      <alignment horizontal="center" vertical="center"/>
    </xf>
    <xf numFmtId="177" fontId="7" fillId="0" borderId="0" xfId="0" applyNumberFormat="1" applyFont="1" applyBorder="1" applyAlignment="1" applyProtection="1">
      <alignment horizontal="center" vertical="center"/>
    </xf>
    <xf numFmtId="177" fontId="6" fillId="0" borderId="0" xfId="0" applyNumberFormat="1" applyFont="1" applyBorder="1" applyAlignment="1" applyProtection="1">
      <alignment horizontal="center" vertical="center"/>
    </xf>
    <xf numFmtId="0" fontId="8" fillId="0" borderId="24" xfId="0" applyFont="1" applyBorder="1" applyAlignment="1" applyProtection="1">
      <alignment horizontal="center" vertical="center" wrapText="1"/>
    </xf>
    <xf numFmtId="0" fontId="8" fillId="0" borderId="25" xfId="0" applyFont="1" applyBorder="1" applyAlignment="1" applyProtection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177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177" fontId="8" fillId="0" borderId="11" xfId="0" applyNumberFormat="1" applyFont="1" applyBorder="1" applyAlignment="1" applyProtection="1">
      <alignment horizontal="center" vertical="center" shrinkToFit="1"/>
    </xf>
    <xf numFmtId="0" fontId="0" fillId="0" borderId="26" xfId="0" applyBorder="1" applyAlignment="1" applyProtection="1">
      <alignment horizontal="center" vertical="center" shrinkToFit="1"/>
    </xf>
    <xf numFmtId="0" fontId="0" fillId="0" borderId="23" xfId="0" applyBorder="1" applyAlignment="1" applyProtection="1">
      <alignment horizontal="center" vertical="center" shrinkToFit="1"/>
    </xf>
    <xf numFmtId="0" fontId="0" fillId="0" borderId="5" xfId="0" applyBorder="1" applyAlignment="1" applyProtection="1">
      <alignment horizontal="center" vertical="center" shrinkToFit="1"/>
    </xf>
    <xf numFmtId="0" fontId="0" fillId="0" borderId="0" xfId="0" applyAlignment="1" applyProtection="1">
      <alignment horizontal="center" vertical="center" shrinkToFit="1"/>
    </xf>
    <xf numFmtId="0" fontId="0" fillId="0" borderId="27" xfId="0" applyBorder="1" applyAlignment="1" applyProtection="1">
      <alignment horizontal="center" vertical="center" shrinkToFit="1"/>
    </xf>
    <xf numFmtId="0" fontId="0" fillId="0" borderId="13" xfId="0" applyBorder="1" applyAlignment="1" applyProtection="1">
      <alignment horizontal="center" vertical="center" shrinkToFit="1"/>
    </xf>
    <xf numFmtId="0" fontId="0" fillId="0" borderId="14" xfId="0" applyBorder="1" applyAlignment="1" applyProtection="1">
      <alignment horizontal="center" vertical="center" shrinkToFit="1"/>
    </xf>
    <xf numFmtId="0" fontId="0" fillId="0" borderId="22" xfId="0" applyBorder="1" applyAlignment="1" applyProtection="1">
      <alignment horizontal="center" vertical="center" shrinkToFit="1"/>
    </xf>
    <xf numFmtId="177" fontId="9" fillId="0" borderId="11" xfId="0" applyNumberFormat="1" applyFont="1" applyBorder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177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180" fontId="19" fillId="0" borderId="29" xfId="0" applyNumberFormat="1" applyFont="1" applyFill="1" applyBorder="1" applyAlignment="1" applyProtection="1">
      <alignment horizontal="center"/>
    </xf>
    <xf numFmtId="177" fontId="9" fillId="0" borderId="1" xfId="0" applyNumberFormat="1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177" fontId="8" fillId="0" borderId="2" xfId="0" applyNumberFormat="1" applyFont="1" applyBorder="1" applyAlignment="1" applyProtection="1">
      <alignment vertical="center"/>
      <protection locked="0"/>
    </xf>
    <xf numFmtId="177" fontId="9" fillId="0" borderId="7" xfId="0" applyNumberFormat="1" applyFont="1" applyBorder="1" applyAlignment="1" applyProtection="1">
      <alignment vertical="center" wrapText="1"/>
    </xf>
    <xf numFmtId="0" fontId="0" fillId="0" borderId="8" xfId="0" applyBorder="1" applyAlignment="1" applyProtection="1">
      <alignment vertical="center" wrapText="1"/>
    </xf>
    <xf numFmtId="0" fontId="0" fillId="0" borderId="28" xfId="0" applyBorder="1" applyAlignment="1" applyProtection="1">
      <alignment vertical="center" wrapText="1"/>
    </xf>
    <xf numFmtId="0" fontId="0" fillId="0" borderId="13" xfId="0" applyBorder="1" applyAlignment="1" applyProtection="1">
      <alignment vertical="center" wrapText="1"/>
    </xf>
    <xf numFmtId="0" fontId="0" fillId="0" borderId="14" xfId="0" applyBorder="1" applyAlignment="1" applyProtection="1">
      <alignment vertical="center" wrapText="1"/>
    </xf>
    <xf numFmtId="0" fontId="0" fillId="0" borderId="22" xfId="0" applyBorder="1" applyAlignment="1" applyProtection="1">
      <alignment vertical="center" wrapText="1"/>
    </xf>
    <xf numFmtId="0" fontId="8" fillId="0" borderId="57" xfId="0" applyFont="1" applyFill="1" applyBorder="1" applyAlignment="1" applyProtection="1">
      <alignment horizontal="left" vertical="distributed" wrapText="1"/>
    </xf>
    <xf numFmtId="0" fontId="8" fillId="0" borderId="58" xfId="0" applyFont="1" applyFill="1" applyBorder="1" applyAlignment="1" applyProtection="1">
      <alignment horizontal="left" vertical="distributed" wrapText="1"/>
    </xf>
    <xf numFmtId="0" fontId="0" fillId="0" borderId="31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40" fillId="0" borderId="7" xfId="0" applyFont="1" applyFill="1" applyBorder="1" applyAlignment="1" applyProtection="1">
      <alignment horizontal="left" vertical="center" wrapText="1"/>
      <protection locked="0"/>
    </xf>
    <xf numFmtId="0" fontId="40" fillId="0" borderId="8" xfId="0" applyFont="1" applyFill="1" applyBorder="1" applyAlignment="1" applyProtection="1">
      <alignment horizontal="left" vertical="center" wrapText="1"/>
      <protection locked="0"/>
    </xf>
    <xf numFmtId="0" fontId="40" fillId="0" borderId="9" xfId="0" applyFont="1" applyFill="1" applyBorder="1" applyAlignment="1" applyProtection="1">
      <alignment horizontal="left" vertical="center" wrapText="1"/>
      <protection locked="0"/>
    </xf>
    <xf numFmtId="0" fontId="40" fillId="0" borderId="13" xfId="0" applyFont="1" applyFill="1" applyBorder="1" applyAlignment="1" applyProtection="1">
      <alignment horizontal="left" vertical="center" wrapText="1"/>
      <protection locked="0"/>
    </xf>
    <xf numFmtId="0" fontId="40" fillId="0" borderId="14" xfId="0" applyFont="1" applyFill="1" applyBorder="1" applyAlignment="1" applyProtection="1">
      <alignment horizontal="left" vertical="center" wrapText="1"/>
      <protection locked="0"/>
    </xf>
    <xf numFmtId="0" fontId="40" fillId="0" borderId="15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</xf>
    <xf numFmtId="177" fontId="19" fillId="0" borderId="5" xfId="0" applyNumberFormat="1" applyFont="1" applyFill="1" applyBorder="1" applyAlignment="1" applyProtection="1">
      <alignment horizontal="left" vertical="center" wrapText="1"/>
    </xf>
    <xf numFmtId="177" fontId="19" fillId="0" borderId="102" xfId="0" applyNumberFormat="1" applyFont="1" applyFill="1" applyBorder="1" applyAlignment="1" applyProtection="1">
      <alignment horizontal="left" vertical="center" wrapText="1"/>
    </xf>
    <xf numFmtId="0" fontId="36" fillId="0" borderId="7" xfId="0" applyNumberFormat="1" applyFont="1" applyFill="1" applyBorder="1" applyAlignment="1" applyProtection="1">
      <alignment horizontal="left" vertical="center" wrapText="1"/>
      <protection locked="0"/>
    </xf>
    <xf numFmtId="0" fontId="45" fillId="0" borderId="13" xfId="0" applyNumberFormat="1" applyFont="1" applyFill="1" applyBorder="1" applyAlignment="1" applyProtection="1">
      <alignment horizontal="left" vertical="center" wrapText="1"/>
      <protection locked="0"/>
    </xf>
    <xf numFmtId="0" fontId="19" fillId="0" borderId="89" xfId="0" applyFont="1" applyBorder="1" applyAlignment="1" applyProtection="1">
      <alignment horizontal="center" vertical="center"/>
    </xf>
    <xf numFmtId="0" fontId="13" fillId="0" borderId="0" xfId="0" applyFont="1" applyAlignment="1" applyProtection="1">
      <alignment horizontal="right" vertical="center"/>
    </xf>
    <xf numFmtId="0" fontId="0" fillId="0" borderId="0" xfId="0" applyAlignment="1" applyProtection="1">
      <alignment horizontal="right" vertical="center"/>
    </xf>
    <xf numFmtId="0" fontId="18" fillId="0" borderId="10" xfId="0" applyFont="1" applyBorder="1" applyAlignment="1" applyProtection="1">
      <alignment horizontal="center" vertical="center"/>
    </xf>
    <xf numFmtId="0" fontId="18" fillId="0" borderId="65" xfId="0" applyFont="1" applyBorder="1" applyAlignment="1" applyProtection="1">
      <alignment horizontal="center" vertical="center"/>
    </xf>
    <xf numFmtId="0" fontId="18" fillId="0" borderId="20" xfId="0" applyFont="1" applyBorder="1" applyAlignment="1" applyProtection="1">
      <alignment horizontal="center" vertical="center"/>
    </xf>
    <xf numFmtId="0" fontId="14" fillId="0" borderId="20" xfId="0" applyFont="1" applyBorder="1" applyAlignment="1" applyProtection="1">
      <alignment horizontal="center" vertical="center" textRotation="255"/>
    </xf>
    <xf numFmtId="0" fontId="14" fillId="0" borderId="21" xfId="0" applyFont="1" applyBorder="1" applyAlignment="1" applyProtection="1">
      <alignment horizontal="center" vertical="center" textRotation="255"/>
    </xf>
    <xf numFmtId="0" fontId="12" fillId="0" borderId="0" xfId="0" applyFont="1" applyAlignment="1" applyProtection="1">
      <alignment horizontal="center" vertical="center"/>
    </xf>
    <xf numFmtId="0" fontId="19" fillId="0" borderId="78" xfId="0" applyFont="1" applyBorder="1" applyAlignment="1" applyProtection="1">
      <alignment horizontal="center" vertical="top" wrapText="1"/>
    </xf>
    <xf numFmtId="0" fontId="19" fillId="0" borderId="79" xfId="0" applyFont="1" applyBorder="1" applyAlignment="1" applyProtection="1">
      <alignment horizontal="center" vertical="top" wrapText="1"/>
    </xf>
    <xf numFmtId="0" fontId="19" fillId="0" borderId="83" xfId="0" applyFont="1" applyBorder="1" applyAlignment="1" applyProtection="1">
      <alignment horizontal="center" vertical="center"/>
    </xf>
    <xf numFmtId="0" fontId="19" fillId="0" borderId="84" xfId="0" applyFont="1" applyBorder="1" applyAlignment="1" applyProtection="1">
      <alignment horizontal="center" vertical="center"/>
    </xf>
    <xf numFmtId="0" fontId="19" fillId="0" borderId="78" xfId="0" applyFont="1" applyBorder="1" applyAlignment="1" applyProtection="1">
      <alignment horizontal="center" vertical="center"/>
    </xf>
    <xf numFmtId="0" fontId="19" fillId="0" borderId="80" xfId="0" applyFont="1" applyBorder="1" applyAlignment="1" applyProtection="1">
      <alignment horizontal="center" vertical="center"/>
    </xf>
    <xf numFmtId="0" fontId="19" fillId="0" borderId="81" xfId="0" applyFont="1" applyBorder="1" applyAlignment="1" applyProtection="1">
      <alignment horizontal="center" vertical="center"/>
    </xf>
    <xf numFmtId="0" fontId="19" fillId="0" borderId="82" xfId="0" applyFont="1" applyBorder="1" applyAlignment="1" applyProtection="1">
      <alignment horizontal="center" vertical="center"/>
    </xf>
    <xf numFmtId="0" fontId="19" fillId="0" borderId="85" xfId="0" applyFont="1" applyBorder="1" applyAlignment="1" applyProtection="1">
      <alignment horizontal="center" vertical="center"/>
    </xf>
    <xf numFmtId="0" fontId="19" fillId="0" borderId="86" xfId="0" applyFont="1" applyBorder="1" applyAlignment="1" applyProtection="1">
      <alignment horizontal="center" vertical="center" wrapText="1"/>
    </xf>
    <xf numFmtId="0" fontId="19" fillId="0" borderId="88" xfId="0" applyFont="1" applyBorder="1" applyAlignment="1" applyProtection="1">
      <alignment horizontal="center" vertical="center" wrapText="1"/>
    </xf>
    <xf numFmtId="0" fontId="19" fillId="0" borderId="0" xfId="0" applyFont="1" applyFill="1" applyBorder="1" applyAlignment="1" applyProtection="1">
      <alignment horizontal="left" vertical="distributed"/>
    </xf>
    <xf numFmtId="0" fontId="18" fillId="0" borderId="66" xfId="0" applyFont="1" applyBorder="1" applyAlignment="1" applyProtection="1">
      <alignment horizontal="left" vertical="center"/>
    </xf>
    <xf numFmtId="0" fontId="18" fillId="0" borderId="16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8" fillId="0" borderId="17" xfId="0" applyFont="1" applyBorder="1" applyAlignment="1" applyProtection="1">
      <alignment horizontal="left" vertical="center"/>
    </xf>
    <xf numFmtId="0" fontId="31" fillId="0" borderId="52" xfId="0" applyFont="1" applyBorder="1" applyAlignment="1" applyProtection="1">
      <alignment horizontal="left" vertical="distributed"/>
    </xf>
    <xf numFmtId="0" fontId="31" fillId="0" borderId="19" xfId="0" applyFont="1" applyBorder="1" applyAlignment="1" applyProtection="1">
      <alignment horizontal="left" vertical="distributed"/>
    </xf>
    <xf numFmtId="0" fontId="14" fillId="0" borderId="0" xfId="0" applyFont="1" applyBorder="1" applyAlignment="1" applyProtection="1">
      <alignment horizontal="center" vertical="center"/>
    </xf>
    <xf numFmtId="0" fontId="14" fillId="0" borderId="66" xfId="0" applyFont="1" applyFill="1" applyBorder="1" applyAlignment="1" applyProtection="1">
      <alignment horizontal="center" vertical="center"/>
    </xf>
    <xf numFmtId="0" fontId="14" fillId="0" borderId="16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14" fillId="0" borderId="17" xfId="0" applyFont="1" applyFill="1" applyBorder="1" applyAlignment="1" applyProtection="1">
      <alignment horizontal="center" vertical="center"/>
    </xf>
    <xf numFmtId="0" fontId="14" fillId="0" borderId="52" xfId="0" applyFont="1" applyFill="1" applyBorder="1" applyAlignment="1" applyProtection="1">
      <alignment horizontal="center" vertical="center"/>
    </xf>
    <xf numFmtId="0" fontId="14" fillId="0" borderId="19" xfId="0" applyFont="1" applyFill="1" applyBorder="1" applyAlignment="1" applyProtection="1">
      <alignment horizontal="center" vertical="center"/>
    </xf>
    <xf numFmtId="0" fontId="19" fillId="0" borderId="10" xfId="0" applyFont="1" applyBorder="1" applyAlignment="1" applyProtection="1">
      <alignment horizontal="center" vertical="center"/>
    </xf>
    <xf numFmtId="0" fontId="19" fillId="0" borderId="89" xfId="0" applyFont="1" applyBorder="1" applyAlignment="1" applyProtection="1">
      <alignment horizontal="center" vertical="top"/>
    </xf>
    <xf numFmtId="0" fontId="28" fillId="0" borderId="99" xfId="0" applyFont="1" applyFill="1" applyBorder="1" applyAlignment="1" applyProtection="1">
      <alignment horizontal="left" vertical="distributed"/>
    </xf>
    <xf numFmtId="0" fontId="28" fillId="0" borderId="100" xfId="0" applyFont="1" applyFill="1" applyBorder="1" applyAlignment="1" applyProtection="1">
      <alignment horizontal="left" vertical="distributed"/>
    </xf>
    <xf numFmtId="0" fontId="28" fillId="0" borderId="101" xfId="0" applyFont="1" applyFill="1" applyBorder="1" applyAlignment="1" applyProtection="1">
      <alignment horizontal="left" vertical="distributed"/>
    </xf>
    <xf numFmtId="0" fontId="28" fillId="0" borderId="81" xfId="0" applyFont="1" applyFill="1" applyBorder="1" applyAlignment="1" applyProtection="1">
      <alignment horizontal="left" vertical="distributed"/>
    </xf>
    <xf numFmtId="0" fontId="28" fillId="0" borderId="0" xfId="0" applyFont="1" applyFill="1" applyBorder="1" applyAlignment="1" applyProtection="1">
      <alignment horizontal="left" vertical="distributed"/>
    </xf>
    <xf numFmtId="0" fontId="28" fillId="0" borderId="82" xfId="0" applyFont="1" applyFill="1" applyBorder="1" applyAlignment="1" applyProtection="1">
      <alignment horizontal="left" vertical="distributed"/>
    </xf>
    <xf numFmtId="0" fontId="28" fillId="0" borderId="83" xfId="0" applyFont="1" applyFill="1" applyBorder="1" applyAlignment="1" applyProtection="1">
      <alignment horizontal="left" vertical="distributed"/>
    </xf>
    <xf numFmtId="0" fontId="28" fillId="0" borderId="84" xfId="0" applyFont="1" applyFill="1" applyBorder="1" applyAlignment="1" applyProtection="1">
      <alignment horizontal="left" vertical="distributed"/>
    </xf>
    <xf numFmtId="0" fontId="28" fillId="0" borderId="85" xfId="0" applyFont="1" applyFill="1" applyBorder="1" applyAlignment="1" applyProtection="1">
      <alignment horizontal="left" vertical="distributed"/>
    </xf>
    <xf numFmtId="0" fontId="14" fillId="0" borderId="0" xfId="0" applyFont="1" applyBorder="1" applyAlignment="1" applyProtection="1">
      <alignment horizontal="distributed" vertical="distributed"/>
    </xf>
    <xf numFmtId="0" fontId="37" fillId="0" borderId="0" xfId="0" applyFont="1" applyBorder="1" applyAlignment="1" applyProtection="1">
      <alignment horizontal="left" vertical="distributed"/>
      <protection locked="0"/>
    </xf>
    <xf numFmtId="0" fontId="37" fillId="0" borderId="73" xfId="0" applyFont="1" applyBorder="1" applyAlignment="1" applyProtection="1">
      <alignment horizontal="left" vertical="distributed"/>
      <protection locked="0"/>
    </xf>
    <xf numFmtId="0" fontId="37" fillId="0" borderId="0" xfId="0" applyFont="1" applyBorder="1" applyAlignment="1" applyProtection="1">
      <alignment horizontal="left" vertical="distributed" wrapText="1"/>
      <protection locked="0"/>
    </xf>
    <xf numFmtId="0" fontId="19" fillId="0" borderId="0" xfId="0" applyFont="1" applyBorder="1" applyAlignment="1" applyProtection="1">
      <alignment horizontal="left" vertical="top"/>
    </xf>
    <xf numFmtId="0" fontId="49" fillId="0" borderId="0" xfId="0" applyFont="1" applyAlignment="1" applyProtection="1">
      <alignment horizontal="center" vertical="center"/>
      <protection locked="0"/>
    </xf>
    <xf numFmtId="0" fontId="19" fillId="0" borderId="67" xfId="0" applyFont="1" applyBorder="1" applyAlignment="1" applyProtection="1">
      <alignment horizontal="center" vertical="center"/>
    </xf>
    <xf numFmtId="0" fontId="19" fillId="0" borderId="68" xfId="0" applyFont="1" applyBorder="1" applyAlignment="1" applyProtection="1">
      <alignment horizontal="center" vertical="center"/>
    </xf>
    <xf numFmtId="0" fontId="19" fillId="0" borderId="10" xfId="0" applyFont="1" applyBorder="1" applyAlignment="1" applyProtection="1">
      <alignment horizontal="center" vertical="top"/>
    </xf>
    <xf numFmtId="0" fontId="37" fillId="0" borderId="75" xfId="0" applyFont="1" applyFill="1" applyBorder="1" applyAlignment="1" applyProtection="1">
      <alignment horizontal="left" vertical="distributed" wrapText="1"/>
      <protection locked="0"/>
    </xf>
    <xf numFmtId="0" fontId="37" fillId="0" borderId="76" xfId="0" applyFont="1" applyFill="1" applyBorder="1" applyAlignment="1" applyProtection="1">
      <alignment horizontal="left" vertical="distributed" wrapText="1"/>
      <protection locked="0"/>
    </xf>
    <xf numFmtId="0" fontId="13" fillId="0" borderId="10" xfId="0" applyFont="1" applyBorder="1" applyAlignment="1" applyProtection="1">
      <alignment horizontal="center" vertical="center"/>
    </xf>
    <xf numFmtId="0" fontId="19" fillId="0" borderId="0" xfId="0" applyFont="1" applyBorder="1" applyAlignment="1" applyProtection="1">
      <alignment horizontal="left" vertical="distributed"/>
    </xf>
    <xf numFmtId="0" fontId="25" fillId="0" borderId="0" xfId="0" applyFont="1" applyBorder="1" applyAlignment="1" applyProtection="1">
      <alignment horizontal="left" vertical="distributed"/>
    </xf>
    <xf numFmtId="0" fontId="0" fillId="0" borderId="86" xfId="0" applyBorder="1" applyAlignment="1" applyProtection="1">
      <alignment horizontal="center" vertical="center"/>
    </xf>
    <xf numFmtId="0" fontId="0" fillId="0" borderId="87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0" fillId="0" borderId="90" xfId="0" applyBorder="1" applyAlignment="1" applyProtection="1">
      <alignment horizontal="center" vertical="center"/>
    </xf>
    <xf numFmtId="0" fontId="0" fillId="0" borderId="91" xfId="0" applyBorder="1" applyAlignment="1" applyProtection="1">
      <alignment horizontal="center" vertical="center"/>
    </xf>
    <xf numFmtId="0" fontId="0" fillId="0" borderId="92" xfId="0" applyBorder="1" applyAlignment="1" applyProtection="1">
      <alignment horizontal="center" vertical="center"/>
    </xf>
    <xf numFmtId="0" fontId="19" fillId="0" borderId="86" xfId="0" applyFont="1" applyBorder="1" applyAlignment="1" applyProtection="1">
      <alignment horizontal="center" vertical="distributed" wrapText="1"/>
    </xf>
    <xf numFmtId="0" fontId="19" fillId="0" borderId="87" xfId="0" applyFont="1" applyBorder="1" applyAlignment="1" applyProtection="1">
      <alignment horizontal="center" vertical="distributed"/>
    </xf>
    <xf numFmtId="0" fontId="19" fillId="0" borderId="88" xfId="0" applyFont="1" applyBorder="1" applyAlignment="1" applyProtection="1">
      <alignment horizontal="center" vertical="distributed"/>
    </xf>
    <xf numFmtId="0" fontId="19" fillId="0" borderId="87" xfId="0" applyFont="1" applyBorder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left" vertical="distributed"/>
    </xf>
    <xf numFmtId="187" fontId="39" fillId="0" borderId="0" xfId="0" applyNumberFormat="1" applyFont="1" applyAlignment="1">
      <alignment horizontal="left" vertical="distributed"/>
    </xf>
  </cellXfs>
  <cellStyles count="2">
    <cellStyle name="一般" xfId="0" builtinId="0"/>
    <cellStyle name="千分位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8</xdr:row>
      <xdr:rowOff>9525</xdr:rowOff>
    </xdr:from>
    <xdr:to>
      <xdr:col>0</xdr:col>
      <xdr:colOff>28575</xdr:colOff>
      <xdr:row>8</xdr:row>
      <xdr:rowOff>9525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8575" y="25241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1"/>
  <sheetViews>
    <sheetView topLeftCell="A137" zoomScale="85" zoomScaleNormal="85" workbookViewId="0">
      <selection activeCell="G140" sqref="G140"/>
    </sheetView>
  </sheetViews>
  <sheetFormatPr defaultColWidth="13.125" defaultRowHeight="32.25" customHeight="1"/>
  <cols>
    <col min="1" max="1" width="9.625" style="38" customWidth="1"/>
    <col min="2" max="2" width="51.125" style="31" customWidth="1"/>
    <col min="3" max="3" width="8.25" style="40" customWidth="1"/>
    <col min="4" max="4" width="8.25" style="38" customWidth="1"/>
    <col min="5" max="5" width="12.625" style="174" customWidth="1"/>
    <col min="6" max="6" width="22.75" style="175" customWidth="1"/>
    <col min="7" max="7" width="20.875" style="26" customWidth="1"/>
    <col min="8" max="250" width="6" style="26" customWidth="1"/>
    <col min="251" max="251" width="7.625" style="26" customWidth="1"/>
    <col min="252" max="252" width="3" style="26" customWidth="1"/>
    <col min="253" max="253" width="2.25" style="26" customWidth="1"/>
    <col min="254" max="255" width="1.625" style="26" customWidth="1"/>
    <col min="256" max="16384" width="13.125" style="26"/>
  </cols>
  <sheetData>
    <row r="1" spans="1:6" ht="32.25" customHeight="1">
      <c r="A1" s="41" t="s">
        <v>74</v>
      </c>
      <c r="B1" s="162" t="s">
        <v>75</v>
      </c>
      <c r="C1" s="185" t="s">
        <v>74</v>
      </c>
      <c r="D1" s="185"/>
      <c r="E1" s="186" t="s">
        <v>75</v>
      </c>
      <c r="F1" s="186"/>
    </row>
    <row r="2" spans="1:6" ht="26.25" customHeight="1">
      <c r="A2" s="42" t="s">
        <v>73</v>
      </c>
      <c r="B2" s="162" t="s">
        <v>73</v>
      </c>
      <c r="C2" s="41" t="s">
        <v>71</v>
      </c>
      <c r="D2" s="42" t="s">
        <v>72</v>
      </c>
      <c r="E2" s="161" t="s">
        <v>71</v>
      </c>
      <c r="F2" s="162" t="s">
        <v>72</v>
      </c>
    </row>
    <row r="3" spans="1:6" ht="26.25" customHeight="1">
      <c r="A3" s="43">
        <v>0.01</v>
      </c>
      <c r="B3" s="175" t="s">
        <v>291</v>
      </c>
      <c r="C3" s="44"/>
      <c r="D3" s="45"/>
      <c r="E3" s="161" t="s">
        <v>289</v>
      </c>
      <c r="F3" s="162"/>
    </row>
    <row r="4" spans="1:6" ht="26.25" customHeight="1">
      <c r="A4" s="43">
        <v>0.02</v>
      </c>
      <c r="B4" s="175" t="s">
        <v>292</v>
      </c>
      <c r="C4" s="44"/>
      <c r="D4" s="45"/>
      <c r="E4" s="161" t="s">
        <v>288</v>
      </c>
      <c r="F4" s="162"/>
    </row>
    <row r="5" spans="1:6" ht="26.25" customHeight="1">
      <c r="A5" s="43">
        <v>0.03</v>
      </c>
      <c r="B5" s="175" t="s">
        <v>290</v>
      </c>
      <c r="C5" s="44"/>
      <c r="D5" s="45"/>
      <c r="E5" s="161" t="s">
        <v>289</v>
      </c>
      <c r="F5" s="162"/>
    </row>
    <row r="6" spans="1:6" ht="26.25" customHeight="1">
      <c r="A6" s="43">
        <v>0.04</v>
      </c>
      <c r="B6" s="175" t="s">
        <v>293</v>
      </c>
      <c r="C6" s="44"/>
      <c r="D6" s="45"/>
      <c r="E6" s="161" t="s">
        <v>288</v>
      </c>
      <c r="F6" s="162"/>
    </row>
    <row r="7" spans="1:6" ht="26.25" customHeight="1">
      <c r="A7" s="43">
        <v>0.05</v>
      </c>
      <c r="B7" s="175" t="s">
        <v>333</v>
      </c>
      <c r="C7" s="44"/>
      <c r="D7" s="45"/>
      <c r="E7" s="161" t="s">
        <v>288</v>
      </c>
      <c r="F7" s="162"/>
    </row>
    <row r="8" spans="1:6" ht="26.25" customHeight="1">
      <c r="A8" s="43">
        <v>0.06</v>
      </c>
      <c r="B8" s="175" t="s">
        <v>294</v>
      </c>
      <c r="C8" s="44"/>
      <c r="D8" s="45"/>
      <c r="E8" s="161" t="s">
        <v>289</v>
      </c>
      <c r="F8" s="162"/>
    </row>
    <row r="9" spans="1:6" ht="26.25" customHeight="1">
      <c r="A9" s="43">
        <v>7.0000000000000007E-2</v>
      </c>
      <c r="B9" s="175" t="s">
        <v>334</v>
      </c>
      <c r="C9" s="44"/>
      <c r="D9" s="45"/>
      <c r="E9" s="161" t="s">
        <v>288</v>
      </c>
      <c r="F9" s="162"/>
    </row>
    <row r="10" spans="1:6" ht="26.25" customHeight="1">
      <c r="A10" s="43">
        <v>0.08</v>
      </c>
      <c r="B10" s="175" t="s">
        <v>335</v>
      </c>
      <c r="C10" s="44"/>
      <c r="D10" s="45"/>
      <c r="E10" s="161" t="s">
        <v>288</v>
      </c>
      <c r="F10" s="162"/>
    </row>
    <row r="11" spans="1:6" ht="26.25" customHeight="1">
      <c r="A11" s="43">
        <v>0.09</v>
      </c>
      <c r="B11" s="175" t="s">
        <v>336</v>
      </c>
      <c r="C11" s="44"/>
      <c r="D11" s="45"/>
      <c r="E11" s="161" t="s">
        <v>288</v>
      </c>
      <c r="F11" s="162"/>
    </row>
    <row r="12" spans="1:6" ht="26.25" customHeight="1">
      <c r="A12" s="43">
        <v>0.1</v>
      </c>
      <c r="B12" s="175" t="s">
        <v>337</v>
      </c>
      <c r="C12" s="44"/>
      <c r="D12" s="45"/>
      <c r="E12" s="161" t="s">
        <v>288</v>
      </c>
      <c r="F12" s="162"/>
    </row>
    <row r="13" spans="1:6" ht="26.25" customHeight="1">
      <c r="A13" s="43">
        <v>0.11</v>
      </c>
      <c r="B13" s="175" t="s">
        <v>338</v>
      </c>
      <c r="C13" s="44"/>
      <c r="D13" s="45"/>
      <c r="E13" s="161" t="s">
        <v>288</v>
      </c>
      <c r="F13" s="162"/>
    </row>
    <row r="14" spans="1:6" ht="26.25" customHeight="1">
      <c r="A14" s="43">
        <v>0.12</v>
      </c>
      <c r="B14" s="175" t="s">
        <v>339</v>
      </c>
      <c r="C14" s="44"/>
      <c r="D14" s="45"/>
      <c r="E14" s="161" t="s">
        <v>288</v>
      </c>
      <c r="F14" s="162"/>
    </row>
    <row r="15" spans="1:6" ht="26.25" customHeight="1">
      <c r="A15" s="43">
        <v>0.13</v>
      </c>
      <c r="B15" s="175" t="s">
        <v>295</v>
      </c>
      <c r="C15" s="44"/>
      <c r="D15" s="45"/>
      <c r="E15" s="161" t="s">
        <v>288</v>
      </c>
      <c r="F15" s="162"/>
    </row>
    <row r="16" spans="1:6" ht="26.25" customHeight="1">
      <c r="A16" s="43">
        <v>0.14000000000000001</v>
      </c>
      <c r="B16" s="175" t="s">
        <v>296</v>
      </c>
      <c r="C16" s="44"/>
      <c r="D16" s="45"/>
      <c r="E16" s="161" t="s">
        <v>289</v>
      </c>
      <c r="F16" s="162"/>
    </row>
    <row r="17" spans="1:6" ht="26.25" customHeight="1">
      <c r="A17" s="43">
        <v>0.15</v>
      </c>
      <c r="B17" s="175" t="s">
        <v>297</v>
      </c>
      <c r="C17" s="44"/>
      <c r="D17" s="45"/>
      <c r="E17" s="161" t="s">
        <v>288</v>
      </c>
      <c r="F17" s="162"/>
    </row>
    <row r="18" spans="1:6" ht="26.25" customHeight="1">
      <c r="A18" s="43">
        <v>0.16</v>
      </c>
      <c r="B18" s="175" t="s">
        <v>340</v>
      </c>
      <c r="C18" s="44"/>
      <c r="D18" s="45"/>
      <c r="E18" s="161" t="s">
        <v>288</v>
      </c>
      <c r="F18" s="162"/>
    </row>
    <row r="19" spans="1:6" ht="26.25" customHeight="1">
      <c r="A19" s="43">
        <v>0.17</v>
      </c>
      <c r="B19" s="175" t="s">
        <v>341</v>
      </c>
      <c r="C19" s="44"/>
      <c r="D19" s="45"/>
      <c r="E19" s="161" t="s">
        <v>288</v>
      </c>
      <c r="F19" s="162"/>
    </row>
    <row r="20" spans="1:6" ht="26.25" customHeight="1">
      <c r="A20" s="43">
        <v>0.18</v>
      </c>
      <c r="B20" s="175" t="s">
        <v>342</v>
      </c>
      <c r="C20" s="44"/>
      <c r="D20" s="45"/>
      <c r="E20" s="161" t="s">
        <v>288</v>
      </c>
      <c r="F20" s="162"/>
    </row>
    <row r="21" spans="1:6" ht="26.25" customHeight="1">
      <c r="A21" s="43">
        <v>0.19</v>
      </c>
      <c r="B21" s="175" t="s">
        <v>298</v>
      </c>
      <c r="C21" s="44"/>
      <c r="D21" s="45"/>
      <c r="E21" s="161" t="s">
        <v>289</v>
      </c>
      <c r="F21" s="162"/>
    </row>
    <row r="22" spans="1:6" ht="26.25" customHeight="1">
      <c r="A22" s="43">
        <v>0.2</v>
      </c>
      <c r="B22" s="175" t="s">
        <v>343</v>
      </c>
      <c r="C22" s="44"/>
      <c r="D22" s="45"/>
      <c r="E22" s="161" t="s">
        <v>288</v>
      </c>
      <c r="F22" s="162"/>
    </row>
    <row r="23" spans="1:6" ht="26.25" customHeight="1">
      <c r="A23" s="43">
        <v>0.21</v>
      </c>
      <c r="B23" s="175" t="s">
        <v>344</v>
      </c>
      <c r="C23" s="44"/>
      <c r="D23" s="45"/>
      <c r="E23" s="161" t="s">
        <v>288</v>
      </c>
      <c r="F23" s="162"/>
    </row>
    <row r="24" spans="1:6" ht="26.25" customHeight="1">
      <c r="A24" s="43">
        <v>0.22</v>
      </c>
      <c r="B24" s="175" t="s">
        <v>345</v>
      </c>
      <c r="C24" s="44"/>
      <c r="D24" s="45"/>
      <c r="E24" s="161" t="s">
        <v>288</v>
      </c>
      <c r="F24" s="162"/>
    </row>
    <row r="25" spans="1:6" ht="26.25" customHeight="1">
      <c r="A25" s="43">
        <v>0.23</v>
      </c>
      <c r="B25" s="175" t="s">
        <v>299</v>
      </c>
      <c r="C25" s="44"/>
      <c r="D25" s="45"/>
      <c r="E25" s="161" t="s">
        <v>288</v>
      </c>
      <c r="F25" s="162"/>
    </row>
    <row r="26" spans="1:6" ht="26.25" customHeight="1">
      <c r="A26" s="43">
        <v>0.24</v>
      </c>
      <c r="B26" s="175" t="s">
        <v>300</v>
      </c>
      <c r="C26" s="45"/>
      <c r="D26" s="45"/>
      <c r="E26" s="161" t="s">
        <v>288</v>
      </c>
      <c r="F26" s="162"/>
    </row>
    <row r="27" spans="1:6" ht="26.25" customHeight="1">
      <c r="A27" s="43">
        <v>0.25</v>
      </c>
      <c r="B27" s="175" t="s">
        <v>301</v>
      </c>
      <c r="C27" s="45"/>
      <c r="D27" s="45"/>
      <c r="E27" s="161" t="s">
        <v>288</v>
      </c>
      <c r="F27" s="162"/>
    </row>
    <row r="28" spans="1:6" ht="26.25" customHeight="1">
      <c r="A28" s="43">
        <v>0.26</v>
      </c>
      <c r="B28" s="175" t="s">
        <v>302</v>
      </c>
      <c r="C28" s="45"/>
      <c r="D28" s="45"/>
      <c r="E28" s="161" t="s">
        <v>288</v>
      </c>
      <c r="F28" s="162"/>
    </row>
    <row r="29" spans="1:6" ht="26.25" customHeight="1">
      <c r="A29" s="43">
        <v>0.27</v>
      </c>
      <c r="B29" s="175" t="s">
        <v>346</v>
      </c>
      <c r="C29" s="45"/>
      <c r="D29" s="45"/>
      <c r="E29" s="161" t="s">
        <v>288</v>
      </c>
      <c r="F29" s="162"/>
    </row>
    <row r="30" spans="1:6" ht="26.25" customHeight="1">
      <c r="A30" s="43">
        <v>0.28000000000000003</v>
      </c>
      <c r="B30" s="175" t="s">
        <v>347</v>
      </c>
      <c r="C30" s="45"/>
      <c r="D30" s="45"/>
      <c r="E30" s="161" t="s">
        <v>288</v>
      </c>
      <c r="F30" s="162"/>
    </row>
    <row r="31" spans="1:6" ht="26.25" customHeight="1">
      <c r="A31" s="43">
        <v>0.28999999999999998</v>
      </c>
      <c r="B31" s="175" t="s">
        <v>348</v>
      </c>
      <c r="C31" s="45"/>
      <c r="D31" s="45"/>
      <c r="E31" s="161" t="s">
        <v>288</v>
      </c>
      <c r="F31" s="162"/>
    </row>
    <row r="32" spans="1:6" ht="26.25" customHeight="1">
      <c r="A32" s="43">
        <v>0.3</v>
      </c>
      <c r="B32" s="175" t="s">
        <v>331</v>
      </c>
      <c r="C32" s="45"/>
      <c r="D32" s="45"/>
      <c r="E32" s="161" t="s">
        <v>288</v>
      </c>
      <c r="F32" s="162"/>
    </row>
    <row r="33" spans="1:6" ht="26.25" customHeight="1">
      <c r="A33" s="43">
        <v>0.31</v>
      </c>
      <c r="B33" s="175" t="s">
        <v>303</v>
      </c>
      <c r="C33" s="45"/>
      <c r="D33" s="45"/>
      <c r="E33" s="161" t="s">
        <v>288</v>
      </c>
      <c r="F33" s="162"/>
    </row>
    <row r="34" spans="1:6" ht="26.25" customHeight="1">
      <c r="A34" s="43">
        <v>0.32</v>
      </c>
      <c r="B34" s="175" t="s">
        <v>349</v>
      </c>
      <c r="C34" s="45"/>
      <c r="D34" s="45"/>
      <c r="E34" s="161" t="s">
        <v>288</v>
      </c>
      <c r="F34" s="162"/>
    </row>
    <row r="35" spans="1:6" ht="26.25" customHeight="1">
      <c r="A35" s="43">
        <v>0.33</v>
      </c>
      <c r="B35" s="175" t="s">
        <v>350</v>
      </c>
      <c r="C35" s="45"/>
      <c r="D35" s="45"/>
      <c r="E35" s="161" t="s">
        <v>288</v>
      </c>
      <c r="F35" s="162"/>
    </row>
    <row r="36" spans="1:6" ht="26.25" customHeight="1">
      <c r="A36" s="43">
        <v>0.34</v>
      </c>
      <c r="B36" s="175" t="s">
        <v>351</v>
      </c>
      <c r="C36" s="45"/>
      <c r="D36" s="45"/>
      <c r="E36" s="161" t="s">
        <v>288</v>
      </c>
      <c r="F36" s="162"/>
    </row>
    <row r="37" spans="1:6" ht="26.25" customHeight="1">
      <c r="A37" s="43">
        <v>0.35</v>
      </c>
      <c r="B37" s="175" t="s">
        <v>352</v>
      </c>
      <c r="C37" s="45"/>
      <c r="D37" s="45"/>
      <c r="E37" s="161" t="s">
        <v>288</v>
      </c>
      <c r="F37" s="162"/>
    </row>
    <row r="38" spans="1:6" ht="26.25" customHeight="1">
      <c r="A38" s="43">
        <v>0.36</v>
      </c>
      <c r="B38" s="175" t="s">
        <v>353</v>
      </c>
      <c r="C38" s="45"/>
      <c r="D38" s="45"/>
      <c r="E38" s="161" t="s">
        <v>288</v>
      </c>
      <c r="F38" s="162"/>
    </row>
    <row r="39" spans="1:6" ht="26.25" customHeight="1">
      <c r="A39" s="43">
        <v>0.37</v>
      </c>
      <c r="B39" s="175" t="s">
        <v>354</v>
      </c>
      <c r="C39" s="45"/>
      <c r="D39" s="45"/>
      <c r="E39" s="161" t="s">
        <v>288</v>
      </c>
      <c r="F39" s="162"/>
    </row>
    <row r="40" spans="1:6" ht="26.25" customHeight="1">
      <c r="A40" s="43">
        <v>0.38</v>
      </c>
      <c r="B40" s="175" t="s">
        <v>355</v>
      </c>
      <c r="C40" s="45"/>
      <c r="D40" s="45"/>
      <c r="E40" s="161" t="s">
        <v>288</v>
      </c>
      <c r="F40" s="162"/>
    </row>
    <row r="41" spans="1:6" ht="26.25" customHeight="1">
      <c r="A41" s="43">
        <v>0.39</v>
      </c>
      <c r="B41" s="175" t="s">
        <v>356</v>
      </c>
      <c r="C41" s="45"/>
      <c r="D41" s="45"/>
      <c r="E41" s="161" t="s">
        <v>288</v>
      </c>
      <c r="F41" s="162"/>
    </row>
    <row r="42" spans="1:6" ht="26.25" customHeight="1">
      <c r="A42" s="43">
        <v>0.4</v>
      </c>
      <c r="B42" s="175" t="s">
        <v>357</v>
      </c>
      <c r="C42" s="45"/>
      <c r="D42" s="45"/>
      <c r="E42" s="161" t="s">
        <v>288</v>
      </c>
      <c r="F42" s="162"/>
    </row>
    <row r="43" spans="1:6" ht="26.25" customHeight="1">
      <c r="A43" s="43">
        <v>0.41</v>
      </c>
      <c r="B43" s="175" t="s">
        <v>358</v>
      </c>
      <c r="C43" s="45"/>
      <c r="D43" s="45"/>
      <c r="E43" s="161" t="s">
        <v>288</v>
      </c>
      <c r="F43" s="162"/>
    </row>
    <row r="44" spans="1:6" ht="26.25" customHeight="1">
      <c r="A44" s="43">
        <v>0.42</v>
      </c>
      <c r="B44" s="175" t="s">
        <v>359</v>
      </c>
      <c r="C44" s="45"/>
      <c r="D44" s="45"/>
      <c r="E44" s="161" t="s">
        <v>288</v>
      </c>
      <c r="F44" s="162"/>
    </row>
    <row r="45" spans="1:6" ht="26.25" customHeight="1">
      <c r="A45" s="43">
        <v>0.43</v>
      </c>
      <c r="B45" s="175" t="s">
        <v>360</v>
      </c>
      <c r="C45" s="45"/>
      <c r="D45" s="45"/>
      <c r="E45" s="161" t="s">
        <v>288</v>
      </c>
      <c r="F45" s="162"/>
    </row>
    <row r="46" spans="1:6" ht="26.25" customHeight="1">
      <c r="A46" s="43">
        <v>0.44</v>
      </c>
      <c r="B46" s="175" t="s">
        <v>361</v>
      </c>
      <c r="C46" s="45"/>
      <c r="D46" s="45"/>
      <c r="E46" s="161" t="s">
        <v>288</v>
      </c>
      <c r="F46" s="162"/>
    </row>
    <row r="47" spans="1:6" ht="26.25" customHeight="1">
      <c r="A47" s="43">
        <v>0.45</v>
      </c>
      <c r="B47" s="175" t="s">
        <v>362</v>
      </c>
      <c r="C47" s="45"/>
      <c r="D47" s="45"/>
      <c r="E47" s="161" t="s">
        <v>288</v>
      </c>
      <c r="F47" s="162"/>
    </row>
    <row r="48" spans="1:6" ht="26.25" customHeight="1">
      <c r="A48" s="43">
        <v>0.46</v>
      </c>
      <c r="B48" s="175" t="s">
        <v>363</v>
      </c>
      <c r="C48" s="45"/>
      <c r="D48" s="45"/>
      <c r="E48" s="161" t="s">
        <v>288</v>
      </c>
      <c r="F48" s="162"/>
    </row>
    <row r="49" spans="1:6" ht="26.25" customHeight="1">
      <c r="A49" s="43">
        <v>0.47</v>
      </c>
      <c r="B49" s="175" t="s">
        <v>427</v>
      </c>
      <c r="C49" s="45"/>
      <c r="D49" s="45"/>
      <c r="E49" s="161" t="s">
        <v>288</v>
      </c>
      <c r="F49" s="162"/>
    </row>
    <row r="50" spans="1:6" ht="26.25" customHeight="1">
      <c r="A50" s="43">
        <v>0.48</v>
      </c>
      <c r="B50" s="175" t="s">
        <v>364</v>
      </c>
      <c r="C50" s="45"/>
      <c r="D50" s="45"/>
      <c r="E50" s="161" t="s">
        <v>288</v>
      </c>
      <c r="F50" s="162"/>
    </row>
    <row r="51" spans="1:6" ht="26.25" customHeight="1">
      <c r="A51" s="43">
        <v>0.49</v>
      </c>
      <c r="B51" s="175" t="s">
        <v>365</v>
      </c>
      <c r="C51" s="45"/>
      <c r="D51" s="45"/>
      <c r="E51" s="161" t="s">
        <v>288</v>
      </c>
      <c r="F51" s="162"/>
    </row>
    <row r="52" spans="1:6" ht="26.25" customHeight="1">
      <c r="A52" s="43">
        <v>0.5</v>
      </c>
      <c r="B52" s="175" t="s">
        <v>366</v>
      </c>
      <c r="C52" s="45"/>
      <c r="D52" s="45"/>
      <c r="E52" s="161" t="s">
        <v>288</v>
      </c>
      <c r="F52" s="162"/>
    </row>
    <row r="53" spans="1:6" ht="26.25" customHeight="1">
      <c r="A53" s="43">
        <v>0.51</v>
      </c>
      <c r="B53" s="175" t="s">
        <v>367</v>
      </c>
      <c r="C53" s="45"/>
      <c r="D53" s="45"/>
      <c r="E53" s="161" t="s">
        <v>288</v>
      </c>
      <c r="F53" s="162"/>
    </row>
    <row r="54" spans="1:6" ht="26.25" customHeight="1">
      <c r="A54" s="43">
        <v>0.52</v>
      </c>
      <c r="B54" s="175" t="s">
        <v>304</v>
      </c>
      <c r="C54" s="45"/>
      <c r="D54" s="45"/>
      <c r="E54" s="161" t="s">
        <v>288</v>
      </c>
      <c r="F54" s="162"/>
    </row>
    <row r="55" spans="1:6" ht="26.25" customHeight="1">
      <c r="A55" s="43">
        <v>0.53</v>
      </c>
      <c r="B55" s="175" t="s">
        <v>368</v>
      </c>
      <c r="C55" s="45"/>
      <c r="D55" s="45"/>
      <c r="E55" s="161" t="s">
        <v>288</v>
      </c>
      <c r="F55" s="162"/>
    </row>
    <row r="56" spans="1:6" ht="26.25" customHeight="1">
      <c r="A56" s="43">
        <v>0.54</v>
      </c>
      <c r="B56" s="175" t="s">
        <v>305</v>
      </c>
      <c r="C56" s="45"/>
      <c r="D56" s="45"/>
      <c r="E56" s="161" t="s">
        <v>288</v>
      </c>
      <c r="F56" s="162"/>
    </row>
    <row r="57" spans="1:6" ht="26.25" customHeight="1">
      <c r="A57" s="43">
        <v>0.55000000000000004</v>
      </c>
      <c r="B57" s="175" t="s">
        <v>369</v>
      </c>
      <c r="C57" s="45"/>
      <c r="D57" s="45"/>
      <c r="E57" s="161" t="s">
        <v>288</v>
      </c>
      <c r="F57" s="162"/>
    </row>
    <row r="58" spans="1:6" ht="26.25" customHeight="1">
      <c r="A58" s="43">
        <v>0.56000000000000005</v>
      </c>
      <c r="B58" s="175" t="s">
        <v>370</v>
      </c>
      <c r="C58" s="45"/>
      <c r="D58" s="45"/>
      <c r="E58" s="161" t="s">
        <v>288</v>
      </c>
      <c r="F58" s="162"/>
    </row>
    <row r="59" spans="1:6" ht="26.25" customHeight="1">
      <c r="A59" s="43">
        <v>0.56999999999999995</v>
      </c>
      <c r="B59" s="175" t="s">
        <v>371</v>
      </c>
      <c r="C59" s="45"/>
      <c r="D59" s="45"/>
      <c r="E59" s="161" t="s">
        <v>288</v>
      </c>
      <c r="F59" s="162"/>
    </row>
    <row r="60" spans="1:6" ht="26.25" customHeight="1">
      <c r="A60" s="43">
        <v>0.57999999999999996</v>
      </c>
      <c r="B60" s="175" t="s">
        <v>372</v>
      </c>
      <c r="C60" s="45"/>
      <c r="D60" s="45"/>
      <c r="E60" s="161" t="s">
        <v>288</v>
      </c>
      <c r="F60" s="162"/>
    </row>
    <row r="61" spans="1:6" ht="26.25" customHeight="1">
      <c r="A61" s="43">
        <v>0.59</v>
      </c>
      <c r="B61" s="175" t="s">
        <v>373</v>
      </c>
      <c r="C61" s="45"/>
      <c r="D61" s="45"/>
      <c r="E61" s="161" t="s">
        <v>288</v>
      </c>
      <c r="F61" s="162"/>
    </row>
    <row r="62" spans="1:6" ht="26.25" customHeight="1">
      <c r="A62" s="43">
        <v>0.6</v>
      </c>
      <c r="B62" s="176" t="s">
        <v>374</v>
      </c>
      <c r="C62" s="45"/>
      <c r="D62" s="45"/>
      <c r="E62" s="161" t="s">
        <v>288</v>
      </c>
      <c r="F62" s="162"/>
    </row>
    <row r="63" spans="1:6" ht="26.25" customHeight="1">
      <c r="A63" s="43">
        <v>0.61</v>
      </c>
      <c r="B63" s="175" t="s">
        <v>375</v>
      </c>
      <c r="C63" s="45"/>
      <c r="D63" s="45"/>
      <c r="E63" s="161" t="s">
        <v>288</v>
      </c>
      <c r="F63" s="162"/>
    </row>
    <row r="64" spans="1:6" ht="26.25" customHeight="1">
      <c r="A64" s="43">
        <v>0.62</v>
      </c>
      <c r="B64" s="175" t="s">
        <v>306</v>
      </c>
      <c r="C64" s="45"/>
      <c r="D64" s="45"/>
      <c r="E64" s="161" t="s">
        <v>288</v>
      </c>
      <c r="F64" s="162"/>
    </row>
    <row r="65" spans="1:6" ht="26.25" customHeight="1">
      <c r="A65" s="43">
        <v>0.63</v>
      </c>
      <c r="B65" s="175" t="s">
        <v>307</v>
      </c>
      <c r="C65" s="45"/>
      <c r="D65" s="45"/>
      <c r="E65" s="161" t="s">
        <v>288</v>
      </c>
      <c r="F65" s="162"/>
    </row>
    <row r="66" spans="1:6" ht="26.25" customHeight="1">
      <c r="A66" s="43">
        <v>0.64</v>
      </c>
      <c r="B66" s="175" t="s">
        <v>377</v>
      </c>
      <c r="C66" s="45"/>
      <c r="D66" s="45"/>
      <c r="E66" s="161" t="s">
        <v>288</v>
      </c>
      <c r="F66" s="162"/>
    </row>
    <row r="67" spans="1:6" ht="26.25" customHeight="1">
      <c r="A67" s="43">
        <v>0.65</v>
      </c>
      <c r="B67" s="175" t="s">
        <v>376</v>
      </c>
      <c r="C67" s="45"/>
      <c r="D67" s="45"/>
      <c r="E67" s="161" t="s">
        <v>288</v>
      </c>
      <c r="F67" s="162"/>
    </row>
    <row r="68" spans="1:6" ht="26.25" customHeight="1">
      <c r="A68" s="43">
        <v>0.66</v>
      </c>
      <c r="B68" s="175" t="s">
        <v>378</v>
      </c>
      <c r="C68" s="45"/>
      <c r="D68" s="45"/>
      <c r="E68" s="161" t="s">
        <v>288</v>
      </c>
      <c r="F68" s="162"/>
    </row>
    <row r="69" spans="1:6" ht="26.25" customHeight="1">
      <c r="A69" s="43">
        <v>0.67</v>
      </c>
      <c r="B69" s="175" t="s">
        <v>379</v>
      </c>
      <c r="C69" s="45"/>
      <c r="D69" s="45"/>
      <c r="E69" s="161" t="s">
        <v>288</v>
      </c>
      <c r="F69" s="162"/>
    </row>
    <row r="70" spans="1:6" ht="26.25" customHeight="1">
      <c r="A70" s="43">
        <v>0.68</v>
      </c>
      <c r="B70" s="175" t="s">
        <v>380</v>
      </c>
      <c r="C70" s="45"/>
      <c r="D70" s="45"/>
      <c r="E70" s="161" t="s">
        <v>288</v>
      </c>
      <c r="F70" s="162"/>
    </row>
    <row r="71" spans="1:6" ht="26.25" customHeight="1">
      <c r="A71" s="43">
        <v>0.69</v>
      </c>
      <c r="B71" s="175" t="s">
        <v>381</v>
      </c>
      <c r="C71" s="45"/>
      <c r="D71" s="45"/>
      <c r="E71" s="161" t="s">
        <v>288</v>
      </c>
      <c r="F71" s="162"/>
    </row>
    <row r="72" spans="1:6" ht="26.25" customHeight="1">
      <c r="A72" s="43">
        <v>0.7</v>
      </c>
      <c r="B72" s="175" t="s">
        <v>382</v>
      </c>
      <c r="C72" s="45"/>
      <c r="D72" s="45"/>
      <c r="E72" s="161" t="s">
        <v>288</v>
      </c>
      <c r="F72" s="162"/>
    </row>
    <row r="73" spans="1:6" ht="26.25" customHeight="1">
      <c r="A73" s="43">
        <v>0.71</v>
      </c>
      <c r="B73" s="175" t="s">
        <v>308</v>
      </c>
      <c r="C73" s="45"/>
      <c r="D73" s="45"/>
      <c r="E73" s="161" t="s">
        <v>288</v>
      </c>
      <c r="F73" s="162"/>
    </row>
    <row r="74" spans="1:6" ht="26.25" customHeight="1">
      <c r="A74" s="43">
        <v>0.72</v>
      </c>
      <c r="B74" s="175" t="s">
        <v>309</v>
      </c>
      <c r="C74" s="45"/>
      <c r="D74" s="45"/>
      <c r="E74" s="161" t="s">
        <v>288</v>
      </c>
      <c r="F74" s="162"/>
    </row>
    <row r="75" spans="1:6" ht="26.25" customHeight="1">
      <c r="A75" s="43">
        <v>0.73</v>
      </c>
      <c r="B75" s="177" t="s">
        <v>383</v>
      </c>
      <c r="C75" s="45"/>
      <c r="D75" s="45"/>
      <c r="E75" s="161" t="s">
        <v>288</v>
      </c>
      <c r="F75" s="162"/>
    </row>
    <row r="76" spans="1:6" ht="26.25" customHeight="1">
      <c r="A76" s="43">
        <v>0.74</v>
      </c>
      <c r="B76" s="175" t="s">
        <v>384</v>
      </c>
      <c r="C76" s="45"/>
      <c r="D76" s="45"/>
      <c r="E76" s="161" t="s">
        <v>288</v>
      </c>
      <c r="F76" s="162"/>
    </row>
    <row r="77" spans="1:6" ht="26.25" customHeight="1">
      <c r="A77" s="43">
        <v>0.75</v>
      </c>
      <c r="B77" s="175" t="s">
        <v>426</v>
      </c>
      <c r="C77" s="45"/>
      <c r="D77" s="45"/>
      <c r="E77" s="161" t="s">
        <v>288</v>
      </c>
      <c r="F77" s="162"/>
    </row>
    <row r="78" spans="1:6" ht="26.25" customHeight="1">
      <c r="A78" s="43">
        <v>0.76</v>
      </c>
      <c r="B78" s="175" t="s">
        <v>385</v>
      </c>
      <c r="C78" s="45"/>
      <c r="D78" s="45"/>
      <c r="E78" s="161" t="s">
        <v>288</v>
      </c>
      <c r="F78" s="162"/>
    </row>
    <row r="79" spans="1:6" ht="26.25" customHeight="1">
      <c r="A79" s="43">
        <v>0.77</v>
      </c>
      <c r="B79" s="175" t="s">
        <v>310</v>
      </c>
      <c r="C79" s="45"/>
      <c r="D79" s="45"/>
      <c r="E79" s="161" t="s">
        <v>288</v>
      </c>
      <c r="F79" s="162"/>
    </row>
    <row r="80" spans="1:6" ht="26.25" customHeight="1">
      <c r="A80" s="43">
        <v>0.78</v>
      </c>
      <c r="B80" s="175" t="s">
        <v>311</v>
      </c>
      <c r="C80" s="45"/>
      <c r="D80" s="45"/>
      <c r="E80" s="161" t="s">
        <v>288</v>
      </c>
      <c r="F80" s="162"/>
    </row>
    <row r="81" spans="1:6" ht="26.25" customHeight="1">
      <c r="A81" s="43">
        <v>0.79</v>
      </c>
      <c r="B81" s="175" t="s">
        <v>312</v>
      </c>
      <c r="C81" s="45"/>
      <c r="D81" s="45"/>
      <c r="E81" s="161" t="s">
        <v>288</v>
      </c>
      <c r="F81" s="162"/>
    </row>
    <row r="82" spans="1:6" ht="26.25" customHeight="1">
      <c r="A82" s="43">
        <v>0.8</v>
      </c>
      <c r="B82" s="175" t="s">
        <v>386</v>
      </c>
      <c r="C82" s="45"/>
      <c r="D82" s="45"/>
      <c r="E82" s="161" t="s">
        <v>288</v>
      </c>
      <c r="F82" s="162"/>
    </row>
    <row r="83" spans="1:6" ht="26.25" customHeight="1">
      <c r="A83" s="43">
        <v>0.81</v>
      </c>
      <c r="B83" s="175" t="s">
        <v>313</v>
      </c>
      <c r="C83" s="45"/>
      <c r="D83" s="45"/>
      <c r="E83" s="161" t="s">
        <v>288</v>
      </c>
      <c r="F83" s="162"/>
    </row>
    <row r="84" spans="1:6" ht="26.25" customHeight="1">
      <c r="A84" s="43">
        <v>0.82</v>
      </c>
      <c r="B84" s="175" t="s">
        <v>387</v>
      </c>
      <c r="C84" s="45"/>
      <c r="D84" s="45"/>
      <c r="E84" s="161" t="s">
        <v>288</v>
      </c>
      <c r="F84" s="162"/>
    </row>
    <row r="85" spans="1:6" ht="26.25" customHeight="1">
      <c r="A85" s="43">
        <v>0.83</v>
      </c>
      <c r="B85" s="175" t="s">
        <v>388</v>
      </c>
      <c r="C85" s="45"/>
      <c r="D85" s="45"/>
      <c r="E85" s="161" t="s">
        <v>288</v>
      </c>
      <c r="F85" s="162"/>
    </row>
    <row r="86" spans="1:6" ht="26.25" customHeight="1">
      <c r="A86" s="43">
        <v>0.84</v>
      </c>
      <c r="B86" s="175" t="s">
        <v>389</v>
      </c>
      <c r="C86" s="45"/>
      <c r="D86" s="45"/>
      <c r="E86" s="161" t="s">
        <v>288</v>
      </c>
      <c r="F86" s="162"/>
    </row>
    <row r="87" spans="1:6" ht="26.25" customHeight="1">
      <c r="A87" s="43">
        <v>0.85</v>
      </c>
      <c r="B87" s="175" t="s">
        <v>390</v>
      </c>
      <c r="C87" s="45"/>
      <c r="D87" s="45"/>
      <c r="E87" s="161" t="s">
        <v>288</v>
      </c>
      <c r="F87" s="162"/>
    </row>
    <row r="88" spans="1:6" ht="26.25" customHeight="1">
      <c r="A88" s="43">
        <v>0.86</v>
      </c>
      <c r="B88" s="175" t="s">
        <v>391</v>
      </c>
      <c r="C88" s="45"/>
      <c r="D88" s="45"/>
      <c r="E88" s="161" t="s">
        <v>288</v>
      </c>
      <c r="F88" s="162"/>
    </row>
    <row r="89" spans="1:6" ht="26.25" customHeight="1">
      <c r="A89" s="43">
        <v>0.87</v>
      </c>
      <c r="B89" s="175" t="s">
        <v>392</v>
      </c>
      <c r="C89" s="45"/>
      <c r="D89" s="45"/>
      <c r="E89" s="161" t="s">
        <v>288</v>
      </c>
      <c r="F89" s="162"/>
    </row>
    <row r="90" spans="1:6" ht="26.25" customHeight="1">
      <c r="A90" s="43">
        <v>0.88</v>
      </c>
      <c r="B90" s="175" t="s">
        <v>393</v>
      </c>
      <c r="C90" s="45"/>
      <c r="D90" s="45"/>
      <c r="E90" s="161" t="s">
        <v>288</v>
      </c>
      <c r="F90" s="162"/>
    </row>
    <row r="91" spans="1:6" ht="26.25" customHeight="1">
      <c r="A91" s="43">
        <v>0.89</v>
      </c>
      <c r="B91" s="175" t="s">
        <v>394</v>
      </c>
      <c r="C91" s="45"/>
      <c r="D91" s="45"/>
      <c r="E91" s="161" t="s">
        <v>288</v>
      </c>
      <c r="F91" s="162"/>
    </row>
    <row r="92" spans="1:6" ht="26.25" customHeight="1">
      <c r="A92" s="43">
        <v>0.9</v>
      </c>
      <c r="B92" s="175" t="s">
        <v>395</v>
      </c>
      <c r="C92" s="45"/>
      <c r="D92" s="45"/>
      <c r="E92" s="161" t="s">
        <v>288</v>
      </c>
      <c r="F92" s="162"/>
    </row>
    <row r="93" spans="1:6" ht="26.25" customHeight="1">
      <c r="A93" s="43">
        <v>0.91</v>
      </c>
      <c r="B93" s="175" t="s">
        <v>396</v>
      </c>
      <c r="C93" s="45"/>
      <c r="D93" s="45"/>
      <c r="E93" s="161" t="s">
        <v>288</v>
      </c>
      <c r="F93" s="162"/>
    </row>
    <row r="94" spans="1:6" ht="26.25" customHeight="1">
      <c r="A94" s="43">
        <v>0.92</v>
      </c>
      <c r="B94" s="175" t="s">
        <v>397</v>
      </c>
      <c r="C94" s="45"/>
      <c r="D94" s="45"/>
      <c r="E94" s="161" t="s">
        <v>288</v>
      </c>
      <c r="F94" s="162"/>
    </row>
    <row r="95" spans="1:6" ht="26.25" customHeight="1">
      <c r="A95" s="43">
        <v>0.93</v>
      </c>
      <c r="B95" s="175" t="s">
        <v>398</v>
      </c>
      <c r="C95" s="45"/>
      <c r="D95" s="45"/>
      <c r="E95" s="161" t="s">
        <v>288</v>
      </c>
      <c r="F95" s="162"/>
    </row>
    <row r="96" spans="1:6" ht="26.25" customHeight="1">
      <c r="A96" s="43">
        <v>0.94</v>
      </c>
      <c r="B96" s="175" t="s">
        <v>425</v>
      </c>
      <c r="C96" s="45"/>
      <c r="D96" s="45"/>
      <c r="E96" s="161" t="s">
        <v>288</v>
      </c>
      <c r="F96" s="162"/>
    </row>
    <row r="97" spans="1:6" ht="26.25" customHeight="1">
      <c r="A97" s="43">
        <v>0.95</v>
      </c>
      <c r="B97" s="175" t="s">
        <v>314</v>
      </c>
      <c r="C97" s="45"/>
      <c r="D97" s="45"/>
      <c r="E97" s="161" t="s">
        <v>288</v>
      </c>
      <c r="F97" s="162"/>
    </row>
    <row r="98" spans="1:6" ht="26.25" customHeight="1">
      <c r="A98" s="43">
        <v>0.96</v>
      </c>
      <c r="B98" s="175" t="s">
        <v>315</v>
      </c>
      <c r="C98" s="45"/>
      <c r="D98" s="45"/>
      <c r="E98" s="161" t="s">
        <v>288</v>
      </c>
      <c r="F98" s="162"/>
    </row>
    <row r="99" spans="1:6" ht="26.25" customHeight="1">
      <c r="A99" s="43">
        <v>0.97</v>
      </c>
      <c r="B99" s="175" t="s">
        <v>399</v>
      </c>
      <c r="C99" s="45"/>
      <c r="D99" s="45"/>
      <c r="E99" s="161" t="s">
        <v>288</v>
      </c>
      <c r="F99" s="162"/>
    </row>
    <row r="100" spans="1:6" ht="26.25" customHeight="1">
      <c r="A100" s="43">
        <v>0.98</v>
      </c>
      <c r="B100" s="175" t="s">
        <v>400</v>
      </c>
      <c r="C100" s="45"/>
      <c r="D100" s="45"/>
      <c r="E100" s="161" t="s">
        <v>288</v>
      </c>
      <c r="F100" s="162"/>
    </row>
    <row r="101" spans="1:6" ht="26.25" customHeight="1">
      <c r="A101" s="43">
        <v>0.99</v>
      </c>
      <c r="B101" s="175" t="s">
        <v>401</v>
      </c>
      <c r="C101" s="45"/>
      <c r="D101" s="45"/>
      <c r="E101" s="161" t="s">
        <v>288</v>
      </c>
      <c r="F101" s="162"/>
    </row>
    <row r="102" spans="1:6" ht="26.25" customHeight="1">
      <c r="A102" s="43">
        <v>1</v>
      </c>
      <c r="B102" s="175" t="s">
        <v>402</v>
      </c>
      <c r="C102" s="45"/>
      <c r="D102" s="45"/>
      <c r="E102" s="161" t="s">
        <v>288</v>
      </c>
      <c r="F102" s="162"/>
    </row>
    <row r="103" spans="1:6" ht="26.25" customHeight="1">
      <c r="A103" s="43">
        <v>1.01</v>
      </c>
      <c r="B103" s="175" t="s">
        <v>403</v>
      </c>
      <c r="C103" s="45"/>
      <c r="D103" s="45"/>
      <c r="E103" s="161" t="s">
        <v>288</v>
      </c>
      <c r="F103" s="162"/>
    </row>
    <row r="104" spans="1:6" ht="26.25" customHeight="1">
      <c r="A104" s="43">
        <v>1.02</v>
      </c>
      <c r="B104" s="175" t="s">
        <v>404</v>
      </c>
      <c r="C104" s="45"/>
      <c r="D104" s="45"/>
      <c r="E104" s="161" t="s">
        <v>288</v>
      </c>
      <c r="F104" s="162"/>
    </row>
    <row r="105" spans="1:6" ht="26.25" customHeight="1">
      <c r="A105" s="43">
        <v>1.03</v>
      </c>
      <c r="B105" s="175" t="s">
        <v>405</v>
      </c>
      <c r="C105" s="45"/>
      <c r="D105" s="45"/>
      <c r="E105" s="161" t="s">
        <v>288</v>
      </c>
      <c r="F105" s="162"/>
    </row>
    <row r="106" spans="1:6" ht="26.25" customHeight="1">
      <c r="A106" s="43">
        <v>1.04</v>
      </c>
      <c r="B106" s="175" t="s">
        <v>406</v>
      </c>
      <c r="C106" s="45"/>
      <c r="D106" s="45"/>
      <c r="E106" s="161" t="s">
        <v>288</v>
      </c>
      <c r="F106" s="162"/>
    </row>
    <row r="107" spans="1:6" ht="26.25" customHeight="1">
      <c r="A107" s="43">
        <v>1.05</v>
      </c>
      <c r="B107" s="175" t="s">
        <v>407</v>
      </c>
      <c r="C107" s="45"/>
      <c r="D107" s="45"/>
      <c r="E107" s="161" t="s">
        <v>288</v>
      </c>
      <c r="F107" s="162"/>
    </row>
    <row r="108" spans="1:6" ht="26.25" customHeight="1">
      <c r="A108" s="43">
        <v>1.06</v>
      </c>
      <c r="B108" s="175" t="s">
        <v>408</v>
      </c>
      <c r="C108" s="45"/>
      <c r="D108" s="45"/>
      <c r="E108" s="161" t="s">
        <v>288</v>
      </c>
      <c r="F108" s="162"/>
    </row>
    <row r="109" spans="1:6" ht="26.25" customHeight="1">
      <c r="A109" s="43">
        <v>1.07</v>
      </c>
      <c r="B109" s="175" t="s">
        <v>424</v>
      </c>
      <c r="C109" s="45"/>
      <c r="D109" s="45"/>
      <c r="E109" s="161" t="s">
        <v>288</v>
      </c>
      <c r="F109" s="162"/>
    </row>
    <row r="110" spans="1:6" ht="26.25" customHeight="1">
      <c r="A110" s="43">
        <v>1.08</v>
      </c>
      <c r="B110" s="175" t="s">
        <v>316</v>
      </c>
      <c r="C110" s="45"/>
      <c r="D110" s="45"/>
      <c r="E110" s="161" t="s">
        <v>288</v>
      </c>
      <c r="F110" s="162"/>
    </row>
    <row r="111" spans="1:6" ht="26.25" customHeight="1">
      <c r="A111" s="43">
        <v>1.0900000000000001</v>
      </c>
      <c r="B111" s="175" t="s">
        <v>409</v>
      </c>
      <c r="C111" s="45"/>
      <c r="D111" s="45"/>
      <c r="E111" s="161" t="s">
        <v>288</v>
      </c>
      <c r="F111" s="162"/>
    </row>
    <row r="112" spans="1:6" ht="26.25" customHeight="1">
      <c r="A112" s="43">
        <v>1.1000000000000001</v>
      </c>
      <c r="B112" s="175" t="s">
        <v>410</v>
      </c>
      <c r="C112" s="45"/>
      <c r="D112" s="45"/>
      <c r="E112" s="161" t="s">
        <v>288</v>
      </c>
      <c r="F112" s="162"/>
    </row>
    <row r="113" spans="1:6" ht="26.25" customHeight="1">
      <c r="A113" s="43">
        <v>1.1100000000000001</v>
      </c>
      <c r="B113" s="175" t="s">
        <v>317</v>
      </c>
      <c r="C113" s="45"/>
      <c r="D113" s="45"/>
      <c r="E113" s="161" t="s">
        <v>288</v>
      </c>
      <c r="F113" s="162"/>
    </row>
    <row r="114" spans="1:6" ht="26.25" customHeight="1">
      <c r="A114" s="43">
        <v>1.1200000000000001</v>
      </c>
      <c r="B114" s="175" t="s">
        <v>411</v>
      </c>
      <c r="C114" s="45"/>
      <c r="D114" s="45"/>
      <c r="E114" s="161" t="s">
        <v>288</v>
      </c>
      <c r="F114" s="162"/>
    </row>
    <row r="115" spans="1:6" ht="26.25" customHeight="1">
      <c r="A115" s="43">
        <v>1.1299999999999999</v>
      </c>
      <c r="B115" s="175" t="s">
        <v>412</v>
      </c>
      <c r="C115" s="45"/>
      <c r="D115" s="45"/>
      <c r="E115" s="161" t="s">
        <v>288</v>
      </c>
      <c r="F115" s="162"/>
    </row>
    <row r="116" spans="1:6" ht="26.25" customHeight="1">
      <c r="A116" s="43">
        <v>1.1399999999999999</v>
      </c>
      <c r="B116" s="175" t="s">
        <v>318</v>
      </c>
      <c r="C116" s="45"/>
      <c r="D116" s="45"/>
      <c r="E116" s="161" t="s">
        <v>288</v>
      </c>
      <c r="F116" s="162"/>
    </row>
    <row r="117" spans="1:6" ht="26.25" customHeight="1">
      <c r="A117" s="43">
        <v>1.1499999999999999</v>
      </c>
      <c r="B117" s="175" t="s">
        <v>413</v>
      </c>
      <c r="C117" s="45"/>
      <c r="D117" s="45"/>
      <c r="E117" s="161" t="s">
        <v>288</v>
      </c>
      <c r="F117" s="162"/>
    </row>
    <row r="118" spans="1:6" ht="26.25" customHeight="1">
      <c r="A118" s="43">
        <v>1.1599999999999999</v>
      </c>
      <c r="B118" s="175" t="s">
        <v>414</v>
      </c>
      <c r="C118" s="45"/>
      <c r="D118" s="45"/>
      <c r="E118" s="161" t="s">
        <v>288</v>
      </c>
      <c r="F118" s="162"/>
    </row>
    <row r="119" spans="1:6" ht="26.25" customHeight="1">
      <c r="A119" s="43">
        <v>1.17</v>
      </c>
      <c r="B119" s="175" t="s">
        <v>415</v>
      </c>
      <c r="C119" s="45"/>
      <c r="D119" s="45"/>
      <c r="E119" s="161" t="s">
        <v>288</v>
      </c>
      <c r="F119" s="162"/>
    </row>
    <row r="120" spans="1:6" ht="26.25" customHeight="1">
      <c r="A120" s="43">
        <v>1.18</v>
      </c>
      <c r="B120" s="175" t="s">
        <v>416</v>
      </c>
      <c r="C120" s="45"/>
      <c r="D120" s="45"/>
      <c r="E120" s="161" t="s">
        <v>288</v>
      </c>
      <c r="F120" s="162"/>
    </row>
    <row r="121" spans="1:6" ht="26.25" customHeight="1">
      <c r="A121" s="43">
        <v>1.19</v>
      </c>
      <c r="B121" s="175" t="s">
        <v>319</v>
      </c>
      <c r="C121" s="45"/>
      <c r="D121" s="45"/>
      <c r="E121" s="161" t="s">
        <v>288</v>
      </c>
      <c r="F121" s="162"/>
    </row>
    <row r="122" spans="1:6" ht="26.25" customHeight="1">
      <c r="A122" s="43">
        <v>1.2</v>
      </c>
      <c r="B122" s="175" t="s">
        <v>417</v>
      </c>
      <c r="C122" s="45"/>
      <c r="D122" s="45"/>
      <c r="E122" s="161" t="s">
        <v>288</v>
      </c>
      <c r="F122" s="162"/>
    </row>
    <row r="123" spans="1:6" ht="26.25" customHeight="1">
      <c r="A123" s="43">
        <v>1.21</v>
      </c>
      <c r="B123" s="175" t="s">
        <v>418</v>
      </c>
      <c r="C123" s="45"/>
      <c r="D123" s="45"/>
      <c r="E123" s="161" t="s">
        <v>288</v>
      </c>
      <c r="F123" s="162"/>
    </row>
    <row r="124" spans="1:6" ht="26.25" customHeight="1">
      <c r="A124" s="43">
        <v>1.22</v>
      </c>
      <c r="B124" s="175" t="s">
        <v>419</v>
      </c>
      <c r="C124" s="45"/>
      <c r="D124" s="45"/>
      <c r="E124" s="161" t="s">
        <v>288</v>
      </c>
      <c r="F124" s="162"/>
    </row>
    <row r="125" spans="1:6" ht="26.25" customHeight="1">
      <c r="A125" s="43">
        <v>1.23</v>
      </c>
      <c r="B125" s="175" t="s">
        <v>420</v>
      </c>
      <c r="C125" s="45"/>
      <c r="D125" s="45"/>
      <c r="E125" s="161" t="s">
        <v>288</v>
      </c>
      <c r="F125" s="162"/>
    </row>
    <row r="126" spans="1:6" ht="26.25" customHeight="1">
      <c r="A126" s="43">
        <v>2</v>
      </c>
      <c r="B126" s="175" t="s">
        <v>135</v>
      </c>
      <c r="C126" s="45"/>
      <c r="D126" s="45"/>
      <c r="E126" s="161"/>
      <c r="F126" s="162"/>
    </row>
    <row r="127" spans="1:6" ht="26.25" customHeight="1">
      <c r="A127" s="43">
        <v>2.0099999999999998</v>
      </c>
      <c r="B127" s="175" t="s">
        <v>193</v>
      </c>
      <c r="C127" s="44"/>
      <c r="D127" s="45"/>
      <c r="E127" s="163"/>
      <c r="F127" s="162"/>
    </row>
    <row r="128" spans="1:6" ht="26.25" customHeight="1">
      <c r="A128" s="43">
        <v>2.02</v>
      </c>
      <c r="B128" s="175" t="s">
        <v>194</v>
      </c>
      <c r="C128" s="45"/>
      <c r="D128" s="45"/>
      <c r="E128" s="161"/>
      <c r="F128" s="162"/>
    </row>
    <row r="129" spans="1:7" ht="26.25" customHeight="1">
      <c r="A129" s="43">
        <v>2.0299999999999998</v>
      </c>
      <c r="B129" s="175" t="s">
        <v>195</v>
      </c>
      <c r="C129" s="45"/>
      <c r="D129" s="45"/>
      <c r="E129" s="161"/>
      <c r="F129" s="162"/>
    </row>
    <row r="130" spans="1:7" ht="26.25" customHeight="1">
      <c r="A130" s="43">
        <v>2.04</v>
      </c>
      <c r="B130" s="175" t="s">
        <v>196</v>
      </c>
      <c r="C130" s="45"/>
      <c r="D130" s="45"/>
      <c r="E130" s="161"/>
      <c r="F130" s="162"/>
    </row>
    <row r="131" spans="1:7" ht="26.25" customHeight="1">
      <c r="A131" s="43"/>
      <c r="B131" s="175"/>
      <c r="C131" s="45"/>
      <c r="D131" s="45"/>
      <c r="E131" s="161"/>
      <c r="F131" s="162"/>
    </row>
    <row r="132" spans="1:7" ht="26.25" customHeight="1">
      <c r="A132" s="46">
        <v>113</v>
      </c>
      <c r="B132" s="175" t="s">
        <v>140</v>
      </c>
      <c r="C132" s="41">
        <v>1</v>
      </c>
      <c r="D132" s="42" t="s">
        <v>151</v>
      </c>
      <c r="E132" s="163" t="s">
        <v>157</v>
      </c>
      <c r="F132" s="163" t="s">
        <v>158</v>
      </c>
      <c r="G132" s="28" t="s">
        <v>197</v>
      </c>
    </row>
    <row r="133" spans="1:7" ht="26.25" customHeight="1">
      <c r="A133" s="46">
        <v>114</v>
      </c>
      <c r="B133" s="175" t="s">
        <v>141</v>
      </c>
      <c r="C133" s="41">
        <v>1</v>
      </c>
      <c r="D133" s="42" t="s">
        <v>151</v>
      </c>
      <c r="E133" s="163" t="s">
        <v>157</v>
      </c>
      <c r="F133" s="163" t="s">
        <v>158</v>
      </c>
      <c r="G133" s="29" t="s">
        <v>198</v>
      </c>
    </row>
    <row r="134" spans="1:7" ht="26.25" customHeight="1">
      <c r="A134" s="46"/>
      <c r="B134" s="175" t="s">
        <v>201</v>
      </c>
      <c r="C134" s="41">
        <v>1</v>
      </c>
      <c r="D134" s="42" t="s">
        <v>152</v>
      </c>
      <c r="E134" s="163" t="s">
        <v>157</v>
      </c>
      <c r="F134" s="163" t="s">
        <v>159</v>
      </c>
    </row>
    <row r="135" spans="1:7" ht="26.25" customHeight="1">
      <c r="A135" s="46"/>
      <c r="B135" s="175" t="s">
        <v>202</v>
      </c>
      <c r="C135" s="41">
        <v>1</v>
      </c>
      <c r="D135" s="42" t="s">
        <v>152</v>
      </c>
      <c r="E135" s="163" t="s">
        <v>157</v>
      </c>
      <c r="F135" s="163" t="s">
        <v>159</v>
      </c>
    </row>
    <row r="136" spans="1:7" ht="26.25" customHeight="1">
      <c r="A136" s="46">
        <v>124</v>
      </c>
      <c r="B136" s="175" t="s">
        <v>142</v>
      </c>
      <c r="C136" s="41">
        <v>1</v>
      </c>
      <c r="D136" s="42" t="s">
        <v>152</v>
      </c>
      <c r="E136" s="163" t="s">
        <v>157</v>
      </c>
      <c r="F136" s="163" t="s">
        <v>159</v>
      </c>
      <c r="G136" s="29" t="s">
        <v>199</v>
      </c>
    </row>
    <row r="137" spans="1:7" ht="26.25" customHeight="1">
      <c r="A137" s="46">
        <v>131</v>
      </c>
      <c r="B137" s="175" t="s">
        <v>143</v>
      </c>
      <c r="C137" s="41">
        <v>1</v>
      </c>
      <c r="D137" s="42" t="s">
        <v>153</v>
      </c>
      <c r="E137" s="163" t="s">
        <v>157</v>
      </c>
      <c r="F137" s="163" t="s">
        <v>160</v>
      </c>
      <c r="G137" s="29" t="s">
        <v>200</v>
      </c>
    </row>
    <row r="138" spans="1:7" ht="26.25" customHeight="1">
      <c r="A138" s="46">
        <v>151</v>
      </c>
      <c r="B138" s="175" t="s">
        <v>144</v>
      </c>
      <c r="C138" s="41">
        <v>1</v>
      </c>
      <c r="D138" s="42" t="s">
        <v>154</v>
      </c>
      <c r="E138" s="163" t="s">
        <v>157</v>
      </c>
      <c r="F138" s="163" t="s">
        <v>161</v>
      </c>
      <c r="G138" s="184" t="s">
        <v>433</v>
      </c>
    </row>
    <row r="139" spans="1:7" ht="26.25" customHeight="1">
      <c r="A139" s="46">
        <v>152</v>
      </c>
      <c r="B139" s="175" t="s">
        <v>145</v>
      </c>
      <c r="C139" s="41">
        <v>1</v>
      </c>
      <c r="D139" s="42" t="s">
        <v>163</v>
      </c>
      <c r="E139" s="163" t="s">
        <v>157</v>
      </c>
      <c r="F139" s="163" t="s">
        <v>161</v>
      </c>
      <c r="G139" s="184" t="s">
        <v>434</v>
      </c>
    </row>
    <row r="140" spans="1:7" ht="26.25" customHeight="1">
      <c r="A140" s="46" t="s">
        <v>430</v>
      </c>
      <c r="B140" s="175" t="s">
        <v>431</v>
      </c>
      <c r="C140" s="183">
        <v>1</v>
      </c>
      <c r="D140" s="42" t="s">
        <v>432</v>
      </c>
      <c r="E140" s="163" t="s">
        <v>157</v>
      </c>
      <c r="F140" s="163" t="s">
        <v>161</v>
      </c>
      <c r="G140" s="184" t="s">
        <v>435</v>
      </c>
    </row>
    <row r="141" spans="1:7" ht="26.25" customHeight="1">
      <c r="A141" s="46">
        <v>161</v>
      </c>
      <c r="B141" s="175" t="s">
        <v>146</v>
      </c>
      <c r="C141" s="41">
        <v>1</v>
      </c>
      <c r="D141" s="42" t="s">
        <v>155</v>
      </c>
      <c r="E141" s="163" t="s">
        <v>157</v>
      </c>
      <c r="F141" s="163" t="s">
        <v>162</v>
      </c>
      <c r="G141" s="29" t="s">
        <v>203</v>
      </c>
    </row>
    <row r="142" spans="1:7" ht="26.25" customHeight="1">
      <c r="A142" s="46">
        <v>162</v>
      </c>
      <c r="B142" s="175" t="s">
        <v>147</v>
      </c>
      <c r="C142" s="41">
        <v>1</v>
      </c>
      <c r="D142" s="42" t="s">
        <v>164</v>
      </c>
      <c r="E142" s="163" t="s">
        <v>157</v>
      </c>
      <c r="F142" s="163" t="s">
        <v>162</v>
      </c>
      <c r="G142" s="29" t="s">
        <v>237</v>
      </c>
    </row>
    <row r="143" spans="1:7" ht="26.25" customHeight="1">
      <c r="A143" s="46">
        <v>181</v>
      </c>
      <c r="B143" s="175" t="s">
        <v>148</v>
      </c>
      <c r="C143" s="41">
        <v>1</v>
      </c>
      <c r="D143" s="42" t="s">
        <v>156</v>
      </c>
      <c r="E143" s="163" t="s">
        <v>157</v>
      </c>
      <c r="F143" s="163" t="s">
        <v>165</v>
      </c>
      <c r="G143" s="29" t="s">
        <v>204</v>
      </c>
    </row>
    <row r="144" spans="1:7" ht="26.25" customHeight="1">
      <c r="A144" s="46">
        <v>183</v>
      </c>
      <c r="B144" s="175" t="s">
        <v>149</v>
      </c>
      <c r="C144" s="41">
        <v>1</v>
      </c>
      <c r="D144" s="42" t="s">
        <v>156</v>
      </c>
      <c r="E144" s="163" t="s">
        <v>157</v>
      </c>
      <c r="F144" s="163" t="s">
        <v>165</v>
      </c>
      <c r="G144" s="29" t="s">
        <v>205</v>
      </c>
    </row>
    <row r="145" spans="1:7" ht="26.25" customHeight="1">
      <c r="A145" s="46" t="s">
        <v>139</v>
      </c>
      <c r="B145" s="175" t="s">
        <v>150</v>
      </c>
      <c r="C145" s="41">
        <v>1</v>
      </c>
      <c r="D145" s="42" t="s">
        <v>156</v>
      </c>
      <c r="E145" s="163" t="s">
        <v>157</v>
      </c>
      <c r="F145" s="163" t="s">
        <v>165</v>
      </c>
      <c r="G145" s="29" t="s">
        <v>206</v>
      </c>
    </row>
    <row r="146" spans="1:7" ht="32.25" customHeight="1">
      <c r="A146" s="46">
        <v>212</v>
      </c>
      <c r="B146" s="178" t="s">
        <v>2</v>
      </c>
      <c r="C146" s="47">
        <v>2</v>
      </c>
      <c r="D146" s="48">
        <v>21</v>
      </c>
      <c r="E146" s="160" t="s">
        <v>0</v>
      </c>
      <c r="F146" s="160" t="s">
        <v>1</v>
      </c>
      <c r="G146" s="29" t="s">
        <v>212</v>
      </c>
    </row>
    <row r="147" spans="1:7" ht="32.25" customHeight="1">
      <c r="A147" s="49">
        <v>214</v>
      </c>
      <c r="B147" s="178" t="s">
        <v>3</v>
      </c>
      <c r="C147" s="47">
        <v>2</v>
      </c>
      <c r="D147" s="50" t="s">
        <v>76</v>
      </c>
      <c r="E147" s="160" t="s">
        <v>0</v>
      </c>
      <c r="F147" s="160" t="s">
        <v>1</v>
      </c>
      <c r="G147" s="29" t="s">
        <v>213</v>
      </c>
    </row>
    <row r="148" spans="1:7" ht="32.25" customHeight="1">
      <c r="A148" s="49" t="s">
        <v>170</v>
      </c>
      <c r="B148" s="178" t="s">
        <v>171</v>
      </c>
      <c r="C148" s="47">
        <v>2</v>
      </c>
      <c r="D148" s="50" t="s">
        <v>172</v>
      </c>
      <c r="E148" s="160" t="s">
        <v>0</v>
      </c>
      <c r="F148" s="160" t="s">
        <v>1</v>
      </c>
      <c r="G148" s="29" t="s">
        <v>207</v>
      </c>
    </row>
    <row r="149" spans="1:7" ht="32.25" customHeight="1">
      <c r="A149" s="51">
        <v>221</v>
      </c>
      <c r="B149" s="178" t="s">
        <v>5</v>
      </c>
      <c r="C149" s="47">
        <v>2</v>
      </c>
      <c r="D149" s="50" t="s">
        <v>77</v>
      </c>
      <c r="E149" s="160" t="s">
        <v>0</v>
      </c>
      <c r="F149" s="160" t="s">
        <v>4</v>
      </c>
      <c r="G149" s="29" t="s">
        <v>208</v>
      </c>
    </row>
    <row r="150" spans="1:7" ht="32.25" customHeight="1">
      <c r="A150" s="51">
        <v>222</v>
      </c>
      <c r="B150" s="178" t="s">
        <v>6</v>
      </c>
      <c r="C150" s="47">
        <v>2</v>
      </c>
      <c r="D150" s="50" t="s">
        <v>77</v>
      </c>
      <c r="E150" s="160" t="s">
        <v>0</v>
      </c>
      <c r="F150" s="160" t="s">
        <v>4</v>
      </c>
      <c r="G150" s="29" t="s">
        <v>211</v>
      </c>
    </row>
    <row r="151" spans="1:7" ht="32.25" customHeight="1">
      <c r="A151" s="49"/>
      <c r="B151" s="178" t="s">
        <v>209</v>
      </c>
      <c r="C151" s="47">
        <v>2</v>
      </c>
      <c r="D151" s="50" t="s">
        <v>77</v>
      </c>
      <c r="E151" s="160" t="s">
        <v>0</v>
      </c>
      <c r="F151" s="160" t="s">
        <v>4</v>
      </c>
    </row>
    <row r="152" spans="1:7" ht="32.25" customHeight="1">
      <c r="A152" s="51">
        <v>231</v>
      </c>
      <c r="B152" s="178" t="s">
        <v>8</v>
      </c>
      <c r="C152" s="47">
        <v>2</v>
      </c>
      <c r="D152" s="47">
        <v>23</v>
      </c>
      <c r="E152" s="160" t="s">
        <v>0</v>
      </c>
      <c r="F152" s="160" t="s">
        <v>7</v>
      </c>
      <c r="G152" s="29" t="s">
        <v>210</v>
      </c>
    </row>
    <row r="153" spans="1:7" ht="32.25" customHeight="1">
      <c r="A153" s="49"/>
      <c r="B153" s="178" t="s">
        <v>322</v>
      </c>
      <c r="C153" s="47">
        <v>2</v>
      </c>
      <c r="D153" s="50" t="s">
        <v>78</v>
      </c>
      <c r="E153" s="160" t="s">
        <v>0</v>
      </c>
      <c r="F153" s="160" t="s">
        <v>7</v>
      </c>
      <c r="G153" s="29" t="s">
        <v>214</v>
      </c>
    </row>
    <row r="154" spans="1:7" ht="32.25" customHeight="1">
      <c r="A154" s="51">
        <v>241</v>
      </c>
      <c r="B154" s="178" t="s">
        <v>10</v>
      </c>
      <c r="C154" s="47">
        <v>2</v>
      </c>
      <c r="D154" s="47">
        <v>24</v>
      </c>
      <c r="E154" s="160" t="s">
        <v>0</v>
      </c>
      <c r="F154" s="160" t="s">
        <v>9</v>
      </c>
      <c r="G154" s="29" t="s">
        <v>215</v>
      </c>
    </row>
    <row r="155" spans="1:7" ht="32.25" customHeight="1">
      <c r="A155" s="49"/>
      <c r="B155" s="178" t="s">
        <v>173</v>
      </c>
      <c r="C155" s="47">
        <v>2</v>
      </c>
      <c r="D155" s="50" t="s">
        <v>79</v>
      </c>
      <c r="E155" s="160" t="s">
        <v>0</v>
      </c>
      <c r="F155" s="160" t="s">
        <v>9</v>
      </c>
    </row>
    <row r="156" spans="1:7" ht="32.25" customHeight="1">
      <c r="A156" s="49">
        <v>252</v>
      </c>
      <c r="B156" s="178" t="s">
        <v>12</v>
      </c>
      <c r="C156" s="47">
        <v>2</v>
      </c>
      <c r="D156" s="50" t="s">
        <v>80</v>
      </c>
      <c r="E156" s="160" t="s">
        <v>0</v>
      </c>
      <c r="F156" s="160" t="s">
        <v>11</v>
      </c>
      <c r="G156" s="29" t="s">
        <v>216</v>
      </c>
    </row>
    <row r="157" spans="1:7" ht="32.25" customHeight="1">
      <c r="A157" s="49"/>
      <c r="B157" s="178" t="s">
        <v>174</v>
      </c>
      <c r="C157" s="47">
        <v>2</v>
      </c>
      <c r="D157" s="50" t="s">
        <v>80</v>
      </c>
      <c r="E157" s="160" t="s">
        <v>0</v>
      </c>
      <c r="F157" s="160" t="s">
        <v>11</v>
      </c>
      <c r="G157" s="29"/>
    </row>
    <row r="158" spans="1:7" ht="32.25" customHeight="1">
      <c r="A158" s="49">
        <v>255</v>
      </c>
      <c r="B158" s="178" t="s">
        <v>13</v>
      </c>
      <c r="C158" s="47">
        <v>2</v>
      </c>
      <c r="D158" s="50" t="s">
        <v>80</v>
      </c>
      <c r="E158" s="160" t="s">
        <v>0</v>
      </c>
      <c r="F158" s="160" t="s">
        <v>11</v>
      </c>
      <c r="G158" s="29" t="s">
        <v>217</v>
      </c>
    </row>
    <row r="159" spans="1:7" ht="32.25" customHeight="1">
      <c r="A159" s="49">
        <v>257</v>
      </c>
      <c r="B159" s="178" t="s">
        <v>321</v>
      </c>
      <c r="C159" s="47">
        <v>2</v>
      </c>
      <c r="D159" s="50" t="s">
        <v>80</v>
      </c>
      <c r="E159" s="160" t="s">
        <v>0</v>
      </c>
      <c r="F159" s="160" t="s">
        <v>11</v>
      </c>
    </row>
    <row r="160" spans="1:7" ht="32.25" customHeight="1">
      <c r="A160" s="49"/>
      <c r="B160" s="178" t="s">
        <v>323</v>
      </c>
      <c r="C160" s="47">
        <v>2</v>
      </c>
      <c r="D160" s="50" t="s">
        <v>80</v>
      </c>
      <c r="E160" s="160" t="s">
        <v>0</v>
      </c>
      <c r="F160" s="160" t="s">
        <v>11</v>
      </c>
      <c r="G160" s="29" t="s">
        <v>218</v>
      </c>
    </row>
    <row r="161" spans="1:7" ht="32.25" customHeight="1">
      <c r="A161" s="49" t="s">
        <v>63</v>
      </c>
      <c r="B161" s="178" t="s">
        <v>15</v>
      </c>
      <c r="C161" s="47">
        <v>2</v>
      </c>
      <c r="D161" s="48">
        <v>26</v>
      </c>
      <c r="E161" s="160" t="s">
        <v>0</v>
      </c>
      <c r="F161" s="160" t="s">
        <v>14</v>
      </c>
      <c r="G161" s="29" t="s">
        <v>219</v>
      </c>
    </row>
    <row r="162" spans="1:7" ht="32.25" customHeight="1">
      <c r="A162" s="49">
        <v>279</v>
      </c>
      <c r="B162" s="178" t="s">
        <v>175</v>
      </c>
      <c r="C162" s="47">
        <v>2</v>
      </c>
      <c r="D162" s="48">
        <v>27</v>
      </c>
      <c r="E162" s="160" t="s">
        <v>0</v>
      </c>
      <c r="F162" s="160" t="s">
        <v>16</v>
      </c>
      <c r="G162" s="29" t="s">
        <v>220</v>
      </c>
    </row>
    <row r="163" spans="1:7" ht="32.25" customHeight="1">
      <c r="A163" s="49" t="s">
        <v>64</v>
      </c>
      <c r="B163" s="178" t="s">
        <v>17</v>
      </c>
      <c r="C163" s="47">
        <v>2</v>
      </c>
      <c r="D163" s="47">
        <v>27</v>
      </c>
      <c r="E163" s="160" t="s">
        <v>0</v>
      </c>
      <c r="F163" s="160" t="s">
        <v>16</v>
      </c>
      <c r="G163" s="29" t="s">
        <v>221</v>
      </c>
    </row>
    <row r="164" spans="1:7" ht="32.25" customHeight="1">
      <c r="A164" s="46" t="s">
        <v>81</v>
      </c>
      <c r="B164" s="178" t="s">
        <v>82</v>
      </c>
      <c r="C164" s="47">
        <v>2</v>
      </c>
      <c r="D164" s="48">
        <v>27</v>
      </c>
      <c r="E164" s="160" t="s">
        <v>0</v>
      </c>
      <c r="F164" s="160" t="s">
        <v>16</v>
      </c>
      <c r="G164" s="29" t="s">
        <v>222</v>
      </c>
    </row>
    <row r="165" spans="1:7" ht="32.25" customHeight="1">
      <c r="A165" s="49">
        <v>285</v>
      </c>
      <c r="B165" s="178" t="s">
        <v>19</v>
      </c>
      <c r="C165" s="47">
        <v>2</v>
      </c>
      <c r="D165" s="47">
        <v>28</v>
      </c>
      <c r="E165" s="160" t="s">
        <v>0</v>
      </c>
      <c r="F165" s="160" t="s">
        <v>18</v>
      </c>
      <c r="G165" s="29" t="s">
        <v>223</v>
      </c>
    </row>
    <row r="166" spans="1:7" ht="32.25" customHeight="1">
      <c r="A166" s="49">
        <v>287</v>
      </c>
      <c r="B166" s="178" t="s">
        <v>20</v>
      </c>
      <c r="C166" s="47">
        <v>2</v>
      </c>
      <c r="D166" s="48">
        <v>28</v>
      </c>
      <c r="E166" s="160" t="s">
        <v>0</v>
      </c>
      <c r="F166" s="160" t="s">
        <v>18</v>
      </c>
      <c r="G166" s="29" t="s">
        <v>327</v>
      </c>
    </row>
    <row r="167" spans="1:7" ht="32.25" customHeight="1">
      <c r="A167" s="49">
        <v>288</v>
      </c>
      <c r="B167" s="178" t="s">
        <v>21</v>
      </c>
      <c r="C167" s="47">
        <v>2</v>
      </c>
      <c r="D167" s="48">
        <v>28</v>
      </c>
      <c r="E167" s="160" t="s">
        <v>0</v>
      </c>
      <c r="F167" s="160" t="s">
        <v>18</v>
      </c>
      <c r="G167" s="29" t="s">
        <v>326</v>
      </c>
    </row>
    <row r="168" spans="1:7" ht="32.25" customHeight="1">
      <c r="A168" s="49"/>
      <c r="B168" s="178" t="s">
        <v>176</v>
      </c>
      <c r="C168" s="47">
        <v>2</v>
      </c>
      <c r="D168" s="48">
        <v>28</v>
      </c>
      <c r="E168" s="160" t="s">
        <v>0</v>
      </c>
      <c r="F168" s="160" t="s">
        <v>18</v>
      </c>
      <c r="G168" s="29"/>
    </row>
    <row r="169" spans="1:7" ht="32.25" customHeight="1">
      <c r="A169" s="49" t="s">
        <v>65</v>
      </c>
      <c r="B169" s="178" t="s">
        <v>324</v>
      </c>
      <c r="C169" s="47">
        <v>2</v>
      </c>
      <c r="D169" s="48">
        <v>28</v>
      </c>
      <c r="E169" s="160" t="s">
        <v>0</v>
      </c>
      <c r="F169" s="160" t="s">
        <v>18</v>
      </c>
      <c r="G169" s="29" t="s">
        <v>328</v>
      </c>
    </row>
    <row r="170" spans="1:7" ht="32.25" customHeight="1">
      <c r="A170" s="49"/>
      <c r="B170" s="178" t="s">
        <v>177</v>
      </c>
      <c r="C170" s="47">
        <v>2</v>
      </c>
      <c r="D170" s="48">
        <v>28</v>
      </c>
      <c r="E170" s="160" t="s">
        <v>0</v>
      </c>
      <c r="F170" s="160" t="s">
        <v>18</v>
      </c>
    </row>
    <row r="171" spans="1:7" ht="32.25" customHeight="1">
      <c r="A171" s="49">
        <v>291</v>
      </c>
      <c r="B171" s="178" t="s">
        <v>23</v>
      </c>
      <c r="C171" s="47">
        <v>2</v>
      </c>
      <c r="D171" s="47">
        <v>29</v>
      </c>
      <c r="E171" s="160" t="s">
        <v>0</v>
      </c>
      <c r="F171" s="160" t="s">
        <v>23</v>
      </c>
    </row>
    <row r="172" spans="1:7" s="32" customFormat="1" ht="15" customHeight="1">
      <c r="A172" s="52"/>
      <c r="B172" s="166"/>
      <c r="C172" s="53"/>
      <c r="D172" s="54"/>
      <c r="E172" s="164"/>
      <c r="F172" s="165"/>
    </row>
    <row r="173" spans="1:7" ht="32.25" customHeight="1">
      <c r="A173" s="49"/>
      <c r="B173" s="178" t="s">
        <v>178</v>
      </c>
      <c r="C173" s="47">
        <v>3</v>
      </c>
      <c r="D173" s="47">
        <v>31</v>
      </c>
      <c r="E173" s="160" t="s">
        <v>24</v>
      </c>
      <c r="F173" s="160" t="s">
        <v>85</v>
      </c>
    </row>
    <row r="174" spans="1:7" ht="32.25" customHeight="1">
      <c r="A174" s="49"/>
      <c r="B174" s="178" t="s">
        <v>179</v>
      </c>
      <c r="C174" s="47">
        <v>3</v>
      </c>
      <c r="D174" s="50" t="s">
        <v>84</v>
      </c>
      <c r="E174" s="160" t="s">
        <v>24</v>
      </c>
      <c r="F174" s="160" t="s">
        <v>85</v>
      </c>
    </row>
    <row r="175" spans="1:7" ht="32.25" customHeight="1">
      <c r="A175" s="49">
        <v>321</v>
      </c>
      <c r="B175" s="178" t="s">
        <v>26</v>
      </c>
      <c r="C175" s="47">
        <v>3</v>
      </c>
      <c r="D175" s="47">
        <v>32</v>
      </c>
      <c r="E175" s="160" t="s">
        <v>24</v>
      </c>
      <c r="F175" s="160" t="s">
        <v>25</v>
      </c>
      <c r="G175" s="29" t="s">
        <v>224</v>
      </c>
    </row>
    <row r="176" spans="1:7" ht="32.25" customHeight="1">
      <c r="A176" s="49">
        <v>322</v>
      </c>
      <c r="B176" s="178" t="s">
        <v>27</v>
      </c>
      <c r="C176" s="47">
        <v>3</v>
      </c>
      <c r="D176" s="50" t="s">
        <v>83</v>
      </c>
      <c r="E176" s="160" t="s">
        <v>24</v>
      </c>
      <c r="F176" s="160" t="s">
        <v>25</v>
      </c>
      <c r="G176" s="29" t="s">
        <v>235</v>
      </c>
    </row>
    <row r="177" spans="1:11" ht="32.25" customHeight="1">
      <c r="A177" s="49">
        <v>323</v>
      </c>
      <c r="B177" s="178" t="s">
        <v>28</v>
      </c>
      <c r="C177" s="47">
        <v>3</v>
      </c>
      <c r="D177" s="50" t="s">
        <v>83</v>
      </c>
      <c r="E177" s="160" t="s">
        <v>24</v>
      </c>
      <c r="F177" s="160" t="s">
        <v>25</v>
      </c>
      <c r="G177" s="29" t="s">
        <v>225</v>
      </c>
    </row>
    <row r="178" spans="1:11" ht="32.25" customHeight="1">
      <c r="A178" s="49">
        <v>324</v>
      </c>
      <c r="B178" s="178" t="s">
        <v>29</v>
      </c>
      <c r="C178" s="47">
        <v>3</v>
      </c>
      <c r="D178" s="50" t="s">
        <v>83</v>
      </c>
      <c r="E178" s="160" t="s">
        <v>24</v>
      </c>
      <c r="F178" s="160" t="s">
        <v>25</v>
      </c>
      <c r="G178" s="29" t="s">
        <v>226</v>
      </c>
    </row>
    <row r="179" spans="1:11" ht="32.25" customHeight="1">
      <c r="A179" s="49">
        <v>328</v>
      </c>
      <c r="B179" s="178" t="s">
        <v>86</v>
      </c>
      <c r="C179" s="47">
        <v>3</v>
      </c>
      <c r="D179" s="50" t="s">
        <v>83</v>
      </c>
      <c r="E179" s="160" t="s">
        <v>24</v>
      </c>
      <c r="F179" s="160" t="s">
        <v>25</v>
      </c>
      <c r="G179" s="29" t="s">
        <v>227</v>
      </c>
    </row>
    <row r="180" spans="1:11" ht="109.5" customHeight="1">
      <c r="A180" s="49" t="s">
        <v>106</v>
      </c>
      <c r="B180" s="178" t="s">
        <v>329</v>
      </c>
      <c r="C180" s="47">
        <v>3</v>
      </c>
      <c r="D180" s="50" t="s">
        <v>83</v>
      </c>
      <c r="E180" s="160" t="s">
        <v>24</v>
      </c>
      <c r="F180" s="160" t="s">
        <v>25</v>
      </c>
      <c r="G180" s="187" t="s">
        <v>234</v>
      </c>
      <c r="H180" s="187"/>
      <c r="I180" s="187"/>
      <c r="J180" s="187"/>
      <c r="K180" s="187"/>
    </row>
    <row r="181" spans="1:11" s="32" customFormat="1" ht="12.75" customHeight="1">
      <c r="A181" s="55"/>
      <c r="B181" s="166"/>
      <c r="C181" s="53"/>
      <c r="D181" s="56"/>
      <c r="E181" s="165"/>
      <c r="F181" s="166"/>
    </row>
    <row r="182" spans="1:11" ht="32.25" customHeight="1">
      <c r="A182" s="49"/>
      <c r="B182" s="178" t="s">
        <v>229</v>
      </c>
      <c r="C182" s="57">
        <v>4</v>
      </c>
      <c r="D182" s="47">
        <v>45</v>
      </c>
      <c r="E182" s="160" t="s">
        <v>30</v>
      </c>
      <c r="F182" s="167" t="s">
        <v>31</v>
      </c>
    </row>
    <row r="183" spans="1:11" s="32" customFormat="1" ht="14.25" customHeight="1">
      <c r="A183" s="55"/>
      <c r="B183" s="166"/>
      <c r="C183" s="53"/>
      <c r="D183" s="56"/>
      <c r="E183" s="164"/>
      <c r="F183" s="168"/>
    </row>
    <row r="184" spans="1:11" s="32" customFormat="1" ht="45" customHeight="1">
      <c r="A184" s="55"/>
      <c r="B184" s="166" t="s">
        <v>190</v>
      </c>
      <c r="C184" s="58">
        <v>5</v>
      </c>
      <c r="D184" s="56" t="s">
        <v>189</v>
      </c>
      <c r="E184" s="160" t="s">
        <v>108</v>
      </c>
      <c r="F184" s="169" t="s">
        <v>188</v>
      </c>
    </row>
    <row r="185" spans="1:11" ht="45" customHeight="1">
      <c r="A185" s="49">
        <v>514</v>
      </c>
      <c r="B185" s="179" t="s">
        <v>107</v>
      </c>
      <c r="C185" s="58">
        <v>5</v>
      </c>
      <c r="D185" s="59" t="s">
        <v>181</v>
      </c>
      <c r="E185" s="160" t="s">
        <v>108</v>
      </c>
      <c r="F185" s="169" t="s">
        <v>182</v>
      </c>
    </row>
    <row r="186" spans="1:11" ht="46.5" customHeight="1">
      <c r="A186" s="49">
        <v>515</v>
      </c>
      <c r="B186" s="179" t="s">
        <v>180</v>
      </c>
      <c r="C186" s="58">
        <v>5</v>
      </c>
      <c r="D186" s="59" t="s">
        <v>183</v>
      </c>
      <c r="E186" s="160" t="s">
        <v>108</v>
      </c>
      <c r="F186" s="169" t="s">
        <v>184</v>
      </c>
    </row>
    <row r="187" spans="1:11" ht="46.5" customHeight="1">
      <c r="A187" s="49">
        <v>516</v>
      </c>
      <c r="B187" s="179" t="s">
        <v>109</v>
      </c>
      <c r="C187" s="58">
        <v>5</v>
      </c>
      <c r="D187" s="60" t="s">
        <v>181</v>
      </c>
      <c r="E187" s="160" t="s">
        <v>108</v>
      </c>
      <c r="F187" s="169" t="s">
        <v>182</v>
      </c>
    </row>
    <row r="188" spans="1:11" ht="46.5" customHeight="1">
      <c r="A188" s="49"/>
      <c r="B188" s="179" t="s">
        <v>191</v>
      </c>
      <c r="C188" s="58">
        <v>5</v>
      </c>
      <c r="D188" s="60" t="s">
        <v>185</v>
      </c>
      <c r="E188" s="160" t="s">
        <v>187</v>
      </c>
      <c r="F188" s="169" t="s">
        <v>186</v>
      </c>
    </row>
    <row r="189" spans="1:11" ht="46.5" customHeight="1">
      <c r="A189" s="49"/>
      <c r="B189" s="179"/>
      <c r="C189" s="58"/>
      <c r="D189" s="60"/>
      <c r="E189" s="170"/>
      <c r="F189" s="169"/>
    </row>
    <row r="190" spans="1:11" ht="43.5" customHeight="1">
      <c r="A190" s="49">
        <v>713</v>
      </c>
      <c r="B190" s="178" t="s">
        <v>34</v>
      </c>
      <c r="C190" s="47">
        <v>7</v>
      </c>
      <c r="D190" s="47">
        <v>71</v>
      </c>
      <c r="E190" s="160" t="s">
        <v>32</v>
      </c>
      <c r="F190" s="167" t="s">
        <v>33</v>
      </c>
      <c r="G190" s="29" t="s">
        <v>230</v>
      </c>
    </row>
    <row r="191" spans="1:11" ht="42" customHeight="1">
      <c r="A191" s="49">
        <v>726</v>
      </c>
      <c r="B191" s="178" t="s">
        <v>36</v>
      </c>
      <c r="C191" s="47">
        <v>7</v>
      </c>
      <c r="D191" s="47">
        <v>72</v>
      </c>
      <c r="E191" s="160" t="s">
        <v>32</v>
      </c>
      <c r="F191" s="167" t="s">
        <v>35</v>
      </c>
      <c r="G191" s="29" t="s">
        <v>325</v>
      </c>
    </row>
    <row r="192" spans="1:11" ht="42" customHeight="1">
      <c r="A192" s="49"/>
      <c r="B192" s="178" t="s">
        <v>330</v>
      </c>
      <c r="C192" s="47">
        <v>7</v>
      </c>
      <c r="D192" s="47">
        <v>72</v>
      </c>
      <c r="E192" s="160" t="s">
        <v>32</v>
      </c>
      <c r="F192" s="167" t="s">
        <v>35</v>
      </c>
      <c r="G192" s="29" t="s">
        <v>231</v>
      </c>
    </row>
    <row r="193" spans="1:7" ht="45.75" customHeight="1">
      <c r="A193" s="49" t="s">
        <v>66</v>
      </c>
      <c r="B193" s="178" t="s">
        <v>38</v>
      </c>
      <c r="C193" s="47">
        <v>7</v>
      </c>
      <c r="D193" s="47">
        <v>73</v>
      </c>
      <c r="E193" s="160" t="s">
        <v>32</v>
      </c>
      <c r="F193" s="167" t="s">
        <v>37</v>
      </c>
      <c r="G193" s="29" t="s">
        <v>232</v>
      </c>
    </row>
    <row r="194" spans="1:7" ht="41.25" customHeight="1">
      <c r="A194" s="49">
        <v>751</v>
      </c>
      <c r="B194" s="178" t="s">
        <v>40</v>
      </c>
      <c r="C194" s="47">
        <v>7</v>
      </c>
      <c r="D194" s="47">
        <v>75</v>
      </c>
      <c r="E194" s="160" t="s">
        <v>32</v>
      </c>
      <c r="F194" s="167" t="s">
        <v>39</v>
      </c>
      <c r="G194" s="29" t="s">
        <v>233</v>
      </c>
    </row>
    <row r="195" spans="1:7" s="32" customFormat="1" ht="12.75" customHeight="1">
      <c r="A195" s="52"/>
      <c r="B195" s="166"/>
      <c r="C195" s="53"/>
      <c r="D195" s="56"/>
      <c r="E195" s="164"/>
      <c r="F195" s="171"/>
    </row>
    <row r="196" spans="1:7" ht="32.25" customHeight="1">
      <c r="A196" s="49" t="s">
        <v>67</v>
      </c>
      <c r="B196" s="179" t="s">
        <v>22</v>
      </c>
      <c r="C196" s="47">
        <v>9</v>
      </c>
      <c r="D196" s="47">
        <v>91</v>
      </c>
      <c r="E196" s="160" t="s">
        <v>22</v>
      </c>
      <c r="F196" s="169" t="s">
        <v>41</v>
      </c>
      <c r="G196" s="29" t="s">
        <v>228</v>
      </c>
    </row>
    <row r="197" spans="1:7" ht="26.25" customHeight="1">
      <c r="A197" s="43"/>
      <c r="B197" s="175"/>
      <c r="C197" s="27"/>
      <c r="D197" s="27"/>
      <c r="E197" s="161"/>
      <c r="F197" s="162"/>
    </row>
    <row r="198" spans="1:7" s="32" customFormat="1" ht="18" customHeight="1">
      <c r="B198" s="37"/>
      <c r="D198" s="33"/>
      <c r="E198" s="172"/>
      <c r="F198" s="37"/>
    </row>
    <row r="199" spans="1:7" ht="46.5" customHeight="1">
      <c r="A199" s="30"/>
      <c r="B199" s="179"/>
      <c r="C199" s="34"/>
      <c r="D199" s="35"/>
      <c r="E199" s="170"/>
      <c r="F199" s="173"/>
    </row>
    <row r="200" spans="1:7" ht="46.5" customHeight="1">
      <c r="A200" s="30"/>
      <c r="B200" s="179"/>
      <c r="C200" s="34"/>
      <c r="D200" s="36"/>
      <c r="E200" s="170"/>
      <c r="F200" s="173"/>
    </row>
    <row r="201" spans="1:7" ht="32.25" customHeight="1">
      <c r="A201" s="31"/>
      <c r="C201" s="34"/>
      <c r="D201" s="34"/>
    </row>
    <row r="202" spans="1:7" ht="32.25" customHeight="1">
      <c r="A202" s="31"/>
      <c r="C202" s="39"/>
      <c r="D202" s="39"/>
    </row>
    <row r="203" spans="1:7" ht="32.25" customHeight="1">
      <c r="A203" s="31"/>
      <c r="C203" s="39"/>
      <c r="D203" s="39"/>
    </row>
    <row r="204" spans="1:7" ht="32.25" customHeight="1">
      <c r="C204" s="39"/>
      <c r="D204" s="39"/>
    </row>
    <row r="218" spans="1:6" s="32" customFormat="1" ht="18" customHeight="1">
      <c r="B218" s="37"/>
      <c r="D218" s="33"/>
      <c r="E218" s="172"/>
      <c r="F218" s="37"/>
    </row>
    <row r="219" spans="1:6" ht="42.75" customHeight="1">
      <c r="A219" s="30"/>
      <c r="B219" s="179"/>
      <c r="C219" s="34"/>
      <c r="D219" s="35"/>
      <c r="E219" s="170"/>
      <c r="F219" s="173"/>
    </row>
    <row r="220" spans="1:6" ht="40.5" customHeight="1">
      <c r="A220" s="30"/>
      <c r="B220" s="179"/>
      <c r="C220" s="34"/>
      <c r="D220" s="36"/>
      <c r="E220" s="170"/>
      <c r="F220" s="173"/>
    </row>
    <row r="221" spans="1:6" ht="32.25" customHeight="1">
      <c r="A221" s="31"/>
      <c r="C221" s="34"/>
      <c r="D221" s="34"/>
    </row>
  </sheetData>
  <sheetProtection formatCells="0" formatColumns="0" formatRows="0" selectLockedCells="1"/>
  <protectedRanges>
    <protectedRange password="CC3D" sqref="G1:K1048576" name="範圍1"/>
  </protectedRanges>
  <mergeCells count="3">
    <mergeCell ref="C1:D1"/>
    <mergeCell ref="E1:F1"/>
    <mergeCell ref="G180:K18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zoomScaleNormal="100" workbookViewId="0">
      <selection activeCell="B5" sqref="B5"/>
    </sheetView>
  </sheetViews>
  <sheetFormatPr defaultRowHeight="21"/>
  <cols>
    <col min="1" max="1" width="25.25" style="62" customWidth="1"/>
    <col min="2" max="2" width="28.25" style="62" customWidth="1"/>
    <col min="3" max="3" width="11.875" style="62" customWidth="1"/>
    <col min="4" max="4" width="19.125" style="62" customWidth="1"/>
    <col min="5" max="5" width="20.375" style="62" customWidth="1"/>
    <col min="6" max="16384" width="9" style="62"/>
  </cols>
  <sheetData>
    <row r="1" spans="1:5" ht="30.75" customHeight="1">
      <c r="A1" s="188" t="s">
        <v>239</v>
      </c>
      <c r="B1" s="188"/>
      <c r="C1" s="188"/>
      <c r="D1" s="188"/>
      <c r="E1" s="188"/>
    </row>
    <row r="2" spans="1:5" ht="30.75" customHeight="1">
      <c r="A2" s="103"/>
      <c r="B2" s="103"/>
      <c r="C2" s="103"/>
      <c r="D2" s="103"/>
      <c r="E2" s="103"/>
    </row>
    <row r="3" spans="1:5">
      <c r="A3" s="66" t="s">
        <v>240</v>
      </c>
      <c r="B3" s="67" t="s">
        <v>270</v>
      </c>
      <c r="C3" s="66" t="s">
        <v>241</v>
      </c>
      <c r="D3" s="66" t="s">
        <v>242</v>
      </c>
      <c r="E3" s="66" t="s">
        <v>243</v>
      </c>
    </row>
    <row r="4" spans="1:5" ht="32.25" customHeight="1">
      <c r="A4" s="63"/>
      <c r="B4" s="64"/>
      <c r="C4" s="63"/>
      <c r="D4" s="63"/>
      <c r="E4" s="65" t="str">
        <f>IF(C4*D4=0,"",ROUND(C4*D4,0))</f>
        <v/>
      </c>
    </row>
    <row r="5" spans="1:5" ht="27.75" customHeight="1">
      <c r="A5" s="63"/>
      <c r="B5" s="64"/>
      <c r="C5" s="63"/>
      <c r="D5" s="63"/>
      <c r="E5" s="65" t="str">
        <f t="shared" ref="E5:E21" si="0">IF(C5*D5=0,"",ROUND(C5*D5,0))</f>
        <v/>
      </c>
    </row>
    <row r="6" spans="1:5" ht="27.75" customHeight="1">
      <c r="A6" s="63"/>
      <c r="B6" s="64"/>
      <c r="C6" s="63"/>
      <c r="D6" s="63"/>
      <c r="E6" s="65" t="str">
        <f t="shared" si="0"/>
        <v/>
      </c>
    </row>
    <row r="7" spans="1:5" ht="27.75" customHeight="1">
      <c r="A7" s="63"/>
      <c r="B7" s="64"/>
      <c r="C7" s="63"/>
      <c r="D7" s="63"/>
      <c r="E7" s="65" t="str">
        <f t="shared" si="0"/>
        <v/>
      </c>
    </row>
    <row r="8" spans="1:5" ht="27.75" customHeight="1">
      <c r="A8" s="63"/>
      <c r="B8" s="64"/>
      <c r="C8" s="63"/>
      <c r="D8" s="63"/>
      <c r="E8" s="65" t="str">
        <f t="shared" si="0"/>
        <v/>
      </c>
    </row>
    <row r="9" spans="1:5" ht="27.75" customHeight="1">
      <c r="A9" s="63"/>
      <c r="B9" s="64"/>
      <c r="C9" s="63"/>
      <c r="D9" s="63"/>
      <c r="E9" s="65" t="str">
        <f t="shared" si="0"/>
        <v/>
      </c>
    </row>
    <row r="10" spans="1:5" ht="27.75" customHeight="1">
      <c r="A10" s="63"/>
      <c r="B10" s="64"/>
      <c r="C10" s="63"/>
      <c r="D10" s="63"/>
      <c r="E10" s="65" t="str">
        <f t="shared" si="0"/>
        <v/>
      </c>
    </row>
    <row r="11" spans="1:5" ht="27.75" customHeight="1">
      <c r="A11" s="63"/>
      <c r="B11" s="64"/>
      <c r="C11" s="63"/>
      <c r="D11" s="63"/>
      <c r="E11" s="65" t="str">
        <f t="shared" si="0"/>
        <v/>
      </c>
    </row>
    <row r="12" spans="1:5" ht="27.75" customHeight="1">
      <c r="A12" s="63"/>
      <c r="B12" s="64"/>
      <c r="C12" s="63"/>
      <c r="D12" s="63"/>
      <c r="E12" s="65" t="str">
        <f t="shared" si="0"/>
        <v/>
      </c>
    </row>
    <row r="13" spans="1:5" ht="27.75" customHeight="1">
      <c r="A13" s="63"/>
      <c r="B13" s="64"/>
      <c r="C13" s="63"/>
      <c r="D13" s="63"/>
      <c r="E13" s="65" t="str">
        <f t="shared" si="0"/>
        <v/>
      </c>
    </row>
    <row r="14" spans="1:5" ht="27.75" customHeight="1">
      <c r="A14" s="63"/>
      <c r="B14" s="64"/>
      <c r="C14" s="63"/>
      <c r="D14" s="63"/>
      <c r="E14" s="65" t="str">
        <f t="shared" ref="E14:E19" si="1">IF(C14*D14=0,"",ROUND(C14*D14,0))</f>
        <v/>
      </c>
    </row>
    <row r="15" spans="1:5" ht="27.75" customHeight="1">
      <c r="A15" s="63"/>
      <c r="B15" s="64"/>
      <c r="C15" s="63"/>
      <c r="D15" s="63"/>
      <c r="E15" s="65" t="str">
        <f t="shared" si="1"/>
        <v/>
      </c>
    </row>
    <row r="16" spans="1:5" ht="27.75" customHeight="1">
      <c r="A16" s="63"/>
      <c r="B16" s="64"/>
      <c r="C16" s="63"/>
      <c r="D16" s="63"/>
      <c r="E16" s="65" t="str">
        <f t="shared" si="1"/>
        <v/>
      </c>
    </row>
    <row r="17" spans="1:5" ht="27.75" customHeight="1">
      <c r="A17" s="63"/>
      <c r="B17" s="64"/>
      <c r="C17" s="63"/>
      <c r="D17" s="63"/>
      <c r="E17" s="65" t="str">
        <f t="shared" si="1"/>
        <v/>
      </c>
    </row>
    <row r="18" spans="1:5" ht="27.75" customHeight="1">
      <c r="A18" s="63"/>
      <c r="B18" s="64"/>
      <c r="C18" s="63"/>
      <c r="D18" s="63"/>
      <c r="E18" s="65" t="str">
        <f t="shared" si="1"/>
        <v/>
      </c>
    </row>
    <row r="19" spans="1:5" ht="27.75" customHeight="1">
      <c r="A19" s="63"/>
      <c r="B19" s="64"/>
      <c r="C19" s="63"/>
      <c r="D19" s="63"/>
      <c r="E19" s="65" t="str">
        <f t="shared" si="1"/>
        <v/>
      </c>
    </row>
    <row r="20" spans="1:5" ht="27.75" customHeight="1">
      <c r="A20" s="63"/>
      <c r="B20" s="64"/>
      <c r="C20" s="63"/>
      <c r="D20" s="63"/>
      <c r="E20" s="65" t="str">
        <f t="shared" si="0"/>
        <v/>
      </c>
    </row>
    <row r="21" spans="1:5" ht="27.75" customHeight="1">
      <c r="A21" s="63"/>
      <c r="B21" s="64"/>
      <c r="C21" s="63"/>
      <c r="D21" s="63"/>
      <c r="E21" s="65" t="str">
        <f t="shared" si="0"/>
        <v/>
      </c>
    </row>
    <row r="22" spans="1:5" ht="27.75" customHeight="1">
      <c r="A22" s="63"/>
      <c r="B22" s="64"/>
      <c r="C22" s="63"/>
      <c r="D22" s="63"/>
      <c r="E22" s="65" t="str">
        <f t="shared" ref="E22:E24" si="2">IF(C22*D22=0,"",ROUND(C22*D22,0))</f>
        <v/>
      </c>
    </row>
    <row r="23" spans="1:5" ht="27.75" customHeight="1">
      <c r="A23" s="63"/>
      <c r="B23" s="64"/>
      <c r="C23" s="63"/>
      <c r="D23" s="63"/>
      <c r="E23" s="65" t="str">
        <f t="shared" si="2"/>
        <v/>
      </c>
    </row>
    <row r="24" spans="1:5" ht="27.75" customHeight="1">
      <c r="A24" s="63"/>
      <c r="B24" s="64"/>
      <c r="C24" s="63"/>
      <c r="D24" s="63"/>
      <c r="E24" s="65" t="str">
        <f t="shared" si="2"/>
        <v/>
      </c>
    </row>
    <row r="25" spans="1:5" ht="34.5" customHeight="1">
      <c r="A25" s="104" t="s">
        <v>244</v>
      </c>
      <c r="B25" s="105"/>
      <c r="C25" s="105"/>
      <c r="D25" s="105"/>
      <c r="E25" s="68" t="str">
        <f>IF(SUM(E4:E24)=0,"",SUM(E4:E24))</f>
        <v/>
      </c>
    </row>
  </sheetData>
  <sheetProtection password="EDA7" sheet="1" objects="1" scenarios="1" formatCells="0" formatColumns="0" formatRows="0" selectLockedCells="1"/>
  <mergeCells count="1">
    <mergeCell ref="A1:E1"/>
  </mergeCells>
  <phoneticPr fontId="26" type="noConversion"/>
  <pageMargins left="0.11811023622047245" right="0.11811023622047245" top="0.74803149606299213" bottom="0.74803149606299213" header="0.31496062992125984" footer="0.31496062992125984"/>
  <pageSetup paperSize="9" scale="95" orientation="portrait" r:id="rId1"/>
  <headerFooter>
    <oddFooter>&amp;L&amp;"標楷體,標準"申請人&amp;C組長&amp;R單位主管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tabSelected="1" topLeftCell="A10" zoomScaleNormal="100" workbookViewId="0">
      <selection activeCell="F15" sqref="F15"/>
    </sheetView>
  </sheetViews>
  <sheetFormatPr defaultRowHeight="19.5"/>
  <cols>
    <col min="1" max="1" width="5.25" style="10" customWidth="1"/>
    <col min="2" max="2" width="5.875" style="10" customWidth="1"/>
    <col min="3" max="3" width="11.375" style="10" customWidth="1"/>
    <col min="4" max="4" width="8.75" style="10" customWidth="1"/>
    <col min="5" max="5" width="10" style="10" customWidth="1"/>
    <col min="6" max="6" width="12.125" style="10" customWidth="1"/>
    <col min="7" max="7" width="17" style="10" customWidth="1"/>
    <col min="8" max="8" width="9.875" style="10" customWidth="1"/>
    <col min="9" max="9" width="6" style="10" customWidth="1"/>
    <col min="10" max="10" width="2.625" style="10" customWidth="1"/>
    <col min="11" max="11" width="5.125" style="10" customWidth="1"/>
    <col min="12" max="12" width="3.125" style="10" customWidth="1"/>
    <col min="13" max="13" width="4.125" style="10" customWidth="1"/>
    <col min="14" max="14" width="11" style="10" customWidth="1"/>
    <col min="15" max="15" width="5.375" style="10" customWidth="1"/>
    <col min="16" max="16" width="9.625" style="10" customWidth="1"/>
    <col min="17" max="17" width="7.875" style="10" customWidth="1"/>
    <col min="18" max="18" width="7.125" style="10" customWidth="1"/>
    <col min="19" max="19" width="5.125" style="10" customWidth="1"/>
    <col min="20" max="20" width="5.625" style="10" customWidth="1"/>
    <col min="21" max="21" width="11.875" style="10" customWidth="1"/>
    <col min="22" max="22" width="10.75" style="10" customWidth="1"/>
    <col min="23" max="16384" width="9" style="10"/>
  </cols>
  <sheetData>
    <row r="1" spans="1:22" s="94" customFormat="1" ht="27.75" customHeight="1">
      <c r="A1" s="324" t="str">
        <f>U2&amp;V2</f>
        <v>桃園市立平興國民中學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Q1" s="95"/>
      <c r="R1" s="144" t="s">
        <v>87</v>
      </c>
      <c r="S1" s="144" t="s">
        <v>88</v>
      </c>
      <c r="T1" s="144" t="s">
        <v>89</v>
      </c>
      <c r="U1" s="144" t="s">
        <v>166</v>
      </c>
    </row>
    <row r="2" spans="1:22" s="94" customFormat="1" ht="21.75" customHeight="1">
      <c r="A2" s="325" t="s">
        <v>42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R2" s="96">
        <v>108</v>
      </c>
      <c r="S2" s="96">
        <v>1</v>
      </c>
      <c r="T2" s="96">
        <v>18</v>
      </c>
      <c r="U2" s="145" t="s">
        <v>167</v>
      </c>
      <c r="V2" s="145" t="s">
        <v>169</v>
      </c>
    </row>
    <row r="3" spans="1:22" ht="24.75" customHeight="1" thickBot="1">
      <c r="A3" s="20" t="s">
        <v>91</v>
      </c>
      <c r="B3" s="20"/>
      <c r="C3" s="150" t="s">
        <v>138</v>
      </c>
      <c r="D3" s="11"/>
      <c r="E3" s="11"/>
      <c r="F3" s="348" t="str">
        <f>"中華民國"&amp;R2&amp;"年"&amp;S2&amp;"月"&amp;T2&amp;"日"</f>
        <v>中華民國108年1月18日</v>
      </c>
      <c r="G3" s="348"/>
      <c r="H3" s="348"/>
      <c r="K3" s="20" t="s">
        <v>92</v>
      </c>
      <c r="L3" s="20"/>
      <c r="M3" s="20"/>
      <c r="N3" s="21"/>
      <c r="O3" s="143"/>
      <c r="R3" s="10" t="s">
        <v>423</v>
      </c>
    </row>
    <row r="4" spans="1:22" ht="42.75" customHeight="1">
      <c r="A4" s="327" t="s">
        <v>43</v>
      </c>
      <c r="B4" s="329" t="str">
        <f>R2&amp;"年度"</f>
        <v>108年度</v>
      </c>
      <c r="C4" s="331" t="s">
        <v>44</v>
      </c>
      <c r="D4" s="157">
        <f>IFERROR(IF(OR(D7=0.01,D7=0.02,D7=0.03,D7=0.04,D7=0.05,D7=0.06,D7=0.07,D7=0.08,D7=0.09,D7=0.1,D7=0.11,D7=0.12,D7=0.13,D7=0.14,D7=0.15,D7=0.16,D7=0.17,D7=0.18,D7=0.19,D7=0.2,D7=0.21,D7=0.22,D7=0.23,D7=0.24,D7=0.25,D7=0.26,D7=0.27,D7=0.28,D7=0.29,D7=0.3,D7=0.31,D7=0.32,D7=0.33,D7=0.34,D7=0.35,D7=0.36,D7=0.37,D7=0.38,D7=0.39,D7=0.4,D7=0.41,D7=0.42,D7=0.43,D7=0.44,D7=0.45,D7=0.46,D7=0.47,D7=0.48,D7=0.49,D7=0.5,D7=0.51,D7=0.52,D7=0.53,D7=0.54,D7=0.55,D7=0.56,D7=0.57,D7=0.58,D7=0.59,D7=0.6,D7=0.61,D7=0.62,D7=0.63,D7=0.64,D7=0.65,D7=0.66,D7=0.67,D7=0.68,D7=0.69,D7=0.7,D7=0.71,D7=0.72,D7=0.73,D7=0.74,D7=0.75,D7=0.76,D7=0.77,D7=0.78,D7=0.79,D7=0.8,D7=0.81,D7=0.82,D7=0.83,D7=0.84,D7=0.85,D7=0.86,D7=0.87,D7=0.88,D7=0.89,D7=0.9,D7=0.91,D7=0.92,D7=0.93,D7=0.94,D7=0.95,D7=0.96,D7=0.97,D7=0.98,D7=0.99,D7=1,D7=1.01,D7=1.02,D7=1.03,D7=1.04,D7=1.05,D7=1.06,D7=1.07,D7=1.08,D7=1.09,D7=1.1,D7=1.11,D7=1.12,D7=1.13,D7=1.14,D7=1.15,D7=1.16,D7=1.17,D7=1.18,D7=1.19,D7=1.2,D7=1.21,D7=1.22,D7=1.23,D7=1.24,D7=1.3,D7=1.31,D7=1.32,D7=1.33,D7=1.34,D7=1.35,D7=1.36,D7=1.37,D7=1.38,D7=1.39,D7=1.4,D7=1.41,D7=1.42,D7=1.43,D7=1.44,D7=1.45,D7=1.46,D7=1.47,D7=1.48,D7=1.49,D7=1.5),"",VLOOKUP($D$7,科目參考表!$A$3:$F$206,3,FALSE)),"")</f>
        <v>1</v>
      </c>
      <c r="E4" s="358" t="str">
        <f>IFERROR(IF(OR(D7=2,D7=2.01,D7=2.02,D7=2.03,D7=2.04),"",VLOOKUP($D$7,科目參考表!$A$3:$F$206,5,FALSE)),"")</f>
        <v>用人費用</v>
      </c>
      <c r="F4" s="358"/>
      <c r="G4" s="359"/>
      <c r="H4" s="333" t="s">
        <v>45</v>
      </c>
      <c r="I4" s="334"/>
      <c r="J4" s="334"/>
      <c r="K4" s="335"/>
      <c r="L4" s="342" t="s">
        <v>46</v>
      </c>
      <c r="M4" s="343"/>
      <c r="N4" s="136"/>
      <c r="O4" s="137"/>
      <c r="R4" s="181" t="s">
        <v>422</v>
      </c>
    </row>
    <row r="5" spans="1:22" ht="22.5" customHeight="1" thickBot="1">
      <c r="A5" s="328"/>
      <c r="B5" s="330"/>
      <c r="C5" s="332"/>
      <c r="D5" s="369" t="str">
        <f>IFERROR(IF(OR(D7=0.01,D7=0.02,D7=0.03,D7=0.04,D7=0.05,D7=0.06,D7=0.07,D7=0.08,D7=0.09,D7=0.1,D7=0.11,D7=0.12,D7=0.13,D7=0.14,D7=0.15,D7=0.16,D7=0.17,D7=0.18,D7=0.19,D7=0.2,D7=0.21,D7=0.22,D7=0.23,D7=0.24,D7=0.25,D7=0.26,D7=0.27,D7=0.28,D7=0.29,D7=0.3,D7=0.31,D7=0.32,D7=0.33,D7=0.34,D7=0.35,D7=0.36,D7=0.37,D7=0.38,D7=0.39,D7=0.4,D7=0.41,D7=0.42,D7=0.43,D7=0.44,D7=0.45,D7=0.46,D7=0.47,D7=0.48,D7=0.49,D7=0.5,D7=0.51,D7=0.52,D7=0.53,D7=0.54,D7=0.55,D7=0.56,D7=0.57,D7=0.58,D7=0.59,D7=0.6,D7=0.61,D7=0.62,D7=0.63,D7=0.64,D7=0.65,D7=0.66,D7=0.67,D7=0.68,D7=0.69,D7=0.7,D7=0.71,D7=0.72,D7=0.73,D7=0.74,D7=0.75,D7=0.76,D7=0.77,D7=0.78,D7=0.79,D7=0.8,D7=0.81,D7=0.82,D7=0.83,D7=0.84,D7=0.85,D7=0.86,D7=0.87,D7=0.88,D7=0.89,D7=0.9,D7=0.91,D7=0.92,D7=0.93,D7=0.94,D7=0.95,D7=0.96,D7=0.97,D7=0.98,D7=0.99,D7=1,D7=1.01,D7=1.02,D7=1.03,D7=1.04,D7=1.05,D7=1.06,D7=1.07,D7=1.08,D7=1.09,D7=1.1,D7=1.11,D7=1.12,D7=1.13,D7=1.14,D7=1.15,D7=1.16,D7=1.17,D7=1.18,D7=1.19,D7=1.2,D7=1.21,D7=1.22,D7=1.23,D7=1.24,D7=1.3,D7=1.31,D7=1.32,D7=1.33,D7=1.34,D7=1.35,D7=1.36,D7=1.37,D7=1.38,D7=1.39,D7=1.4,D7=1.41,D7=1.42,D7=1.43,D7=1.44,D7=1.45,D7=1.46,D7=1.47,D7=1.48,D7=1.49,D7=1.5),"",VLOOKUP($D$7,科目參考表!$A$3:$F$206,4,FALSE)),"")</f>
        <v>15</v>
      </c>
      <c r="E5" s="195" t="str">
        <f>IFERROR(IF(OR(D7=0.01,D7=0.02,D7=0.03,D7=0.04,D7=0.05,D7=0.06,D7=0.07,D7=0.08,D7=0.09,D7=0.1,D7=0.11,D7=0.12,D7=0.13,D7=0.14,D7=0.15,D7=0.16,D7=0.17,D7=0.18,D7=0.19,D7=0.2,D7=0.21,D7=0.22,D7=0.23,D7=0.24,D7=0.25,D7=0.26,D7=0.27,D7=0.28,D7=0.29,D7=0.3,D7=0.31,D7=0.32,D7=0.33,D7=0.34,D7=0.35,D7=0.36,D7=0.37,D7=0.38,D7=0.39,D7=0.4,D7=0.41,D7=0.42,D7=0.43,D7=0.44,D7=0.45,D7=0.46,D7=0.47,D7=0.48,D7=0.49,D7=0.5,D7=0.51,D7=0.52,D7=0.53,D7=0.54,D7=0.55,D7=0.56,D7=0.57,D7=0.58,D7=0.59,D7=0.6,D7=0.61,D7=0.62,D7=0.63,D7=0.64,D7=0.65,D7=0.66,D7=0.67,D7=0.68,D7=0.69,D7=0.7,D7=0.71,D7=0.72,D7=0.73,D7=0.74,D7=0.75,D7=0.76,D7=0.77,D7=0.78,D7=0.79,D7=0.8,D7=0.81,D7=0.82,D7=0.83,D7=0.84,D7=0.85,D7=0.86,D7=0.87,D7=0.88,D7=0.89,D7=0.9,D7=0.91,D7=0.92,D7=0.93,D7=0.94,D7=0.95,D7=0.96,D7=0.97,D7=0.98,D7=0.99,D7=1,D7=1.01,D7=1.02,D7=1.03,D7=1.04,D7=1.05,D7=1.06,D7=1.07,D7=1.08,D7=1.09,D7=1.1,D7=1.11,D7=1.12,D7=1.13,D7=1.14,D7=1.15,D7=1.16,D7=1.17,D7=1.18,D7=1.19,D7=1.2,D7=1.21,D7=1.22,D7=1.23,D7=1.24,D7=1.3,D7=1.31,D7=1.32,D7=1.33,D7=1.34,D7=1.35,D7=1.36,D7=1.37,D7=1.38,D7=1.39,D7=1.4,D7=1.41,D7=1.42,D7=1.43,D7=1.44,D7=1.45,D7=1.46,D7=1.47,D7=1.48,D7=1.49,D7=1.5),"",VLOOKUP($D$7,科目參考表!$A$3:$F$206,6,FALSE)),"")</f>
        <v>獎金</v>
      </c>
      <c r="F5" s="195"/>
      <c r="G5" s="196"/>
      <c r="H5" s="336"/>
      <c r="I5" s="337"/>
      <c r="J5" s="337"/>
      <c r="K5" s="338"/>
      <c r="L5" s="344"/>
      <c r="M5" s="345"/>
      <c r="N5" s="138"/>
      <c r="O5" s="139"/>
    </row>
    <row r="6" spans="1:22" ht="20.100000000000001" customHeight="1">
      <c r="A6" s="328"/>
      <c r="B6" s="330"/>
      <c r="C6" s="332"/>
      <c r="D6" s="370"/>
      <c r="E6" s="197"/>
      <c r="F6" s="197"/>
      <c r="G6" s="198"/>
      <c r="H6" s="339"/>
      <c r="I6" s="340"/>
      <c r="J6" s="340"/>
      <c r="K6" s="341"/>
      <c r="L6" s="346" t="s">
        <v>47</v>
      </c>
      <c r="M6" s="347"/>
      <c r="N6" s="140"/>
      <c r="O6" s="141"/>
      <c r="Q6" s="97"/>
      <c r="R6" s="189" t="s">
        <v>133</v>
      </c>
      <c r="S6" s="190"/>
      <c r="T6" s="190"/>
      <c r="U6" s="190"/>
      <c r="V6" s="191"/>
    </row>
    <row r="7" spans="1:22" ht="20.100000000000001" customHeight="1" thickBot="1">
      <c r="A7" s="328"/>
      <c r="B7" s="330"/>
      <c r="C7" s="368" t="s">
        <v>48</v>
      </c>
      <c r="D7" s="371" t="s">
        <v>436</v>
      </c>
      <c r="E7" s="199" t="str">
        <f>IFERROR(VLOOKUP($D$7,科目參考表!$A$3:$F$206,2,FALSE),"")</f>
        <v>其他獎金</v>
      </c>
      <c r="F7" s="200"/>
      <c r="G7" s="201"/>
      <c r="H7" s="352">
        <f>H27</f>
        <v>38</v>
      </c>
      <c r="I7" s="353"/>
      <c r="J7" s="353"/>
      <c r="K7" s="354"/>
      <c r="L7" s="224" t="s">
        <v>49</v>
      </c>
      <c r="M7" s="225"/>
      <c r="N7" s="349"/>
      <c r="O7" s="351"/>
      <c r="R7" s="192"/>
      <c r="S7" s="193"/>
      <c r="T7" s="193"/>
      <c r="U7" s="193"/>
      <c r="V7" s="194"/>
    </row>
    <row r="8" spans="1:22" ht="20.100000000000001" customHeight="1">
      <c r="A8" s="328"/>
      <c r="B8" s="330"/>
      <c r="C8" s="368"/>
      <c r="D8" s="372"/>
      <c r="E8" s="202"/>
      <c r="F8" s="203"/>
      <c r="G8" s="204"/>
      <c r="H8" s="355"/>
      <c r="I8" s="356"/>
      <c r="J8" s="356"/>
      <c r="K8" s="357"/>
      <c r="L8" s="225"/>
      <c r="M8" s="225"/>
      <c r="N8" s="350"/>
      <c r="O8" s="351"/>
    </row>
    <row r="9" spans="1:22" ht="22.15" customHeight="1">
      <c r="A9" s="249" t="s">
        <v>101</v>
      </c>
      <c r="B9" s="250"/>
      <c r="C9" s="362" t="s">
        <v>428</v>
      </c>
      <c r="D9" s="363"/>
      <c r="E9" s="363"/>
      <c r="F9" s="363"/>
      <c r="G9" s="363"/>
      <c r="H9" s="363"/>
      <c r="I9" s="363"/>
      <c r="J9" s="363"/>
      <c r="K9" s="363"/>
      <c r="L9" s="363"/>
      <c r="M9" s="363"/>
      <c r="N9" s="363"/>
      <c r="O9" s="364"/>
    </row>
    <row r="10" spans="1:22" ht="57" customHeight="1">
      <c r="A10" s="360"/>
      <c r="B10" s="361"/>
      <c r="C10" s="365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7"/>
    </row>
    <row r="11" spans="1:22" ht="36" customHeight="1">
      <c r="A11" s="267" t="s">
        <v>104</v>
      </c>
      <c r="B11" s="268"/>
      <c r="C11" s="155" t="s">
        <v>285</v>
      </c>
      <c r="D11" s="281" t="s">
        <v>275</v>
      </c>
      <c r="E11" s="281"/>
      <c r="F11" s="284" t="s">
        <v>280</v>
      </c>
      <c r="G11" s="285"/>
      <c r="H11" s="273" t="s">
        <v>93</v>
      </c>
      <c r="I11" s="106" t="s">
        <v>94</v>
      </c>
      <c r="J11" s="22"/>
      <c r="K11" s="22"/>
      <c r="L11" s="22"/>
      <c r="M11" s="13">
        <v>1</v>
      </c>
      <c r="N11" s="22" t="s">
        <v>95</v>
      </c>
      <c r="O11" s="14"/>
    </row>
    <row r="12" spans="1:22" ht="33.75" customHeight="1">
      <c r="A12" s="269"/>
      <c r="B12" s="270"/>
      <c r="C12" s="151" t="s">
        <v>278</v>
      </c>
      <c r="D12" s="282" t="s">
        <v>276</v>
      </c>
      <c r="E12" s="282"/>
      <c r="F12" s="282" t="s">
        <v>281</v>
      </c>
      <c r="G12" s="286"/>
      <c r="H12" s="274"/>
      <c r="I12" s="276" t="s">
        <v>429</v>
      </c>
      <c r="J12" s="277"/>
      <c r="K12" s="277"/>
      <c r="L12" s="277"/>
      <c r="M12" s="277"/>
      <c r="N12" s="277"/>
      <c r="O12" s="278"/>
    </row>
    <row r="13" spans="1:22" ht="43.5" customHeight="1">
      <c r="A13" s="271"/>
      <c r="B13" s="272"/>
      <c r="C13" s="151" t="s">
        <v>278</v>
      </c>
      <c r="D13" s="287" t="s">
        <v>277</v>
      </c>
      <c r="E13" s="287"/>
      <c r="F13" s="282" t="s">
        <v>282</v>
      </c>
      <c r="G13" s="286"/>
      <c r="H13" s="275"/>
      <c r="I13" s="23" t="s">
        <v>96</v>
      </c>
      <c r="J13" s="24"/>
      <c r="K13" s="24"/>
      <c r="L13" s="24"/>
      <c r="M13" s="15">
        <v>1</v>
      </c>
      <c r="N13" s="25" t="s">
        <v>95</v>
      </c>
      <c r="O13" s="16"/>
    </row>
    <row r="14" spans="1:22" ht="24.95" customHeight="1">
      <c r="A14" s="249" t="s">
        <v>103</v>
      </c>
      <c r="B14" s="250"/>
      <c r="C14" s="255" t="s">
        <v>50</v>
      </c>
      <c r="D14" s="255"/>
      <c r="E14" s="255"/>
      <c r="F14" s="108" t="s">
        <v>51</v>
      </c>
      <c r="G14" s="107" t="s">
        <v>52</v>
      </c>
      <c r="H14" s="226" t="s">
        <v>53</v>
      </c>
      <c r="I14" s="226"/>
      <c r="J14" s="210" t="s">
        <v>279</v>
      </c>
      <c r="K14" s="210"/>
      <c r="L14" s="210"/>
      <c r="M14" s="210"/>
      <c r="N14" s="210"/>
      <c r="O14" s="211"/>
      <c r="Q14" s="12"/>
    </row>
    <row r="15" spans="1:22" ht="33" customHeight="1">
      <c r="A15" s="251"/>
      <c r="B15" s="252"/>
      <c r="C15" s="256" t="s">
        <v>286</v>
      </c>
      <c r="D15" s="257"/>
      <c r="E15" s="257"/>
      <c r="F15" s="159">
        <v>3.79</v>
      </c>
      <c r="G15" s="182">
        <v>10</v>
      </c>
      <c r="H15" s="208">
        <f>IF((F15*G15=0),"",(F15*G15))</f>
        <v>37.9</v>
      </c>
      <c r="I15" s="209"/>
      <c r="J15" s="221" t="s">
        <v>283</v>
      </c>
      <c r="K15" s="222"/>
      <c r="L15" s="222"/>
      <c r="M15" s="222"/>
      <c r="N15" s="222"/>
      <c r="O15" s="223"/>
    </row>
    <row r="16" spans="1:22" ht="28.5" customHeight="1">
      <c r="A16" s="251"/>
      <c r="B16" s="252"/>
      <c r="C16" s="279"/>
      <c r="D16" s="280"/>
      <c r="E16" s="280"/>
      <c r="F16" s="152"/>
      <c r="G16" s="153"/>
      <c r="H16" s="208" t="str">
        <f t="shared" ref="H16:H26" si="0">IF((F16*G16=0),"",(F16*G16))</f>
        <v/>
      </c>
      <c r="I16" s="209"/>
      <c r="J16" s="212" t="str">
        <f>"新台幣"&amp;H27&amp;"元整"</f>
        <v>新台幣38元整</v>
      </c>
      <c r="K16" s="213"/>
      <c r="L16" s="213"/>
      <c r="M16" s="213"/>
      <c r="N16" s="213"/>
      <c r="O16" s="214"/>
    </row>
    <row r="17" spans="1:21" ht="24.75" customHeight="1">
      <c r="A17" s="251"/>
      <c r="B17" s="252"/>
      <c r="C17" s="235"/>
      <c r="D17" s="236"/>
      <c r="E17" s="237"/>
      <c r="F17" s="154"/>
      <c r="G17" s="153"/>
      <c r="H17" s="208" t="str">
        <f t="shared" si="0"/>
        <v/>
      </c>
      <c r="I17" s="209"/>
      <c r="J17" s="215" t="str">
        <f>"擬 交 "&amp;R4&amp;"   承 辦"</f>
        <v>擬 交 由申甲股份有限公司   承 辦</v>
      </c>
      <c r="K17" s="216"/>
      <c r="L17" s="216"/>
      <c r="M17" s="216"/>
      <c r="N17" s="216"/>
      <c r="O17" s="217"/>
      <c r="U17" s="158"/>
    </row>
    <row r="18" spans="1:21" ht="24.95" customHeight="1">
      <c r="A18" s="251"/>
      <c r="B18" s="252"/>
      <c r="C18" s="235"/>
      <c r="D18" s="236"/>
      <c r="E18" s="237"/>
      <c r="F18" s="154"/>
      <c r="G18" s="153"/>
      <c r="H18" s="208" t="str">
        <f t="shared" si="0"/>
        <v/>
      </c>
      <c r="I18" s="209"/>
      <c r="J18" s="218"/>
      <c r="K18" s="219"/>
      <c r="L18" s="219"/>
      <c r="M18" s="219"/>
      <c r="N18" s="219"/>
      <c r="O18" s="220"/>
    </row>
    <row r="19" spans="1:21" ht="24.95" customHeight="1">
      <c r="A19" s="251"/>
      <c r="B19" s="252"/>
      <c r="C19" s="235"/>
      <c r="D19" s="236"/>
      <c r="E19" s="237"/>
      <c r="F19" s="154"/>
      <c r="G19" s="153"/>
      <c r="H19" s="208" t="str">
        <f t="shared" si="0"/>
        <v/>
      </c>
      <c r="I19" s="209"/>
      <c r="J19" s="205" t="s">
        <v>238</v>
      </c>
      <c r="K19" s="206"/>
      <c r="L19" s="206"/>
      <c r="M19" s="206"/>
      <c r="N19" s="206"/>
      <c r="O19" s="207"/>
    </row>
    <row r="20" spans="1:21" ht="24.95" customHeight="1">
      <c r="A20" s="251"/>
      <c r="B20" s="252"/>
      <c r="C20" s="241"/>
      <c r="D20" s="239"/>
      <c r="E20" s="240"/>
      <c r="F20" s="146"/>
      <c r="G20" s="17"/>
      <c r="H20" s="208" t="str">
        <f t="shared" si="0"/>
        <v/>
      </c>
      <c r="I20" s="209"/>
      <c r="J20" s="232"/>
      <c r="K20" s="233"/>
      <c r="L20" s="233"/>
      <c r="M20" s="233"/>
      <c r="N20" s="233"/>
      <c r="O20" s="234"/>
    </row>
    <row r="21" spans="1:21" ht="24.95" customHeight="1">
      <c r="A21" s="251"/>
      <c r="B21" s="252"/>
      <c r="C21" s="238"/>
      <c r="D21" s="261"/>
      <c r="E21" s="262"/>
      <c r="F21" s="147"/>
      <c r="G21" s="18"/>
      <c r="H21" s="208" t="str">
        <f t="shared" si="0"/>
        <v/>
      </c>
      <c r="I21" s="209"/>
      <c r="J21" s="232"/>
      <c r="K21" s="233"/>
      <c r="L21" s="233"/>
      <c r="M21" s="233"/>
      <c r="N21" s="233"/>
      <c r="O21" s="234"/>
    </row>
    <row r="22" spans="1:21" ht="24.95" customHeight="1">
      <c r="A22" s="251"/>
      <c r="B22" s="252"/>
      <c r="C22" s="242"/>
      <c r="D22" s="243"/>
      <c r="E22" s="244"/>
      <c r="F22" s="147"/>
      <c r="G22" s="18"/>
      <c r="H22" s="208" t="str">
        <f t="shared" si="0"/>
        <v/>
      </c>
      <c r="I22" s="209"/>
      <c r="J22" s="232" t="s">
        <v>192</v>
      </c>
      <c r="K22" s="233"/>
      <c r="L22" s="233"/>
      <c r="M22" s="233"/>
      <c r="N22" s="233"/>
      <c r="O22" s="234"/>
    </row>
    <row r="23" spans="1:21" ht="24.95" customHeight="1">
      <c r="A23" s="251"/>
      <c r="B23" s="252"/>
      <c r="C23" s="242"/>
      <c r="D23" s="243"/>
      <c r="E23" s="244"/>
      <c r="F23" s="147"/>
      <c r="G23" s="18"/>
      <c r="H23" s="208" t="str">
        <f t="shared" si="0"/>
        <v/>
      </c>
      <c r="I23" s="209"/>
      <c r="J23" s="232"/>
      <c r="K23" s="245"/>
      <c r="L23" s="245"/>
      <c r="M23" s="245"/>
      <c r="N23" s="245"/>
      <c r="O23" s="246"/>
    </row>
    <row r="24" spans="1:21" ht="29.25" customHeight="1">
      <c r="A24" s="251"/>
      <c r="B24" s="252"/>
      <c r="C24" s="238"/>
      <c r="D24" s="239"/>
      <c r="E24" s="240"/>
      <c r="F24" s="147"/>
      <c r="G24" s="18"/>
      <c r="H24" s="208" t="str">
        <f t="shared" si="0"/>
        <v/>
      </c>
      <c r="I24" s="209"/>
      <c r="J24" s="232"/>
      <c r="K24" s="233"/>
      <c r="L24" s="233"/>
      <c r="M24" s="233"/>
      <c r="N24" s="233"/>
      <c r="O24" s="234"/>
    </row>
    <row r="25" spans="1:21" ht="31.5" customHeight="1">
      <c r="A25" s="251"/>
      <c r="B25" s="252"/>
      <c r="C25" s="238"/>
      <c r="D25" s="239"/>
      <c r="E25" s="240"/>
      <c r="F25" s="147"/>
      <c r="G25" s="18"/>
      <c r="H25" s="208" t="str">
        <f t="shared" si="0"/>
        <v/>
      </c>
      <c r="I25" s="209"/>
      <c r="J25" s="232" t="s">
        <v>105</v>
      </c>
      <c r="K25" s="233"/>
      <c r="L25" s="233"/>
      <c r="M25" s="233"/>
      <c r="N25" s="233"/>
      <c r="O25" s="234"/>
    </row>
    <row r="26" spans="1:21" ht="27" customHeight="1">
      <c r="A26" s="251"/>
      <c r="B26" s="252"/>
      <c r="C26" s="263"/>
      <c r="D26" s="264"/>
      <c r="E26" s="265"/>
      <c r="F26" s="148"/>
      <c r="G26" s="19"/>
      <c r="H26" s="208" t="str">
        <f t="shared" si="0"/>
        <v/>
      </c>
      <c r="I26" s="209"/>
      <c r="J26" s="232"/>
      <c r="K26" s="233"/>
      <c r="L26" s="233"/>
      <c r="M26" s="233"/>
      <c r="N26" s="233"/>
      <c r="O26" s="234"/>
    </row>
    <row r="27" spans="1:21" ht="33" customHeight="1" thickBot="1">
      <c r="A27" s="253"/>
      <c r="B27" s="254"/>
      <c r="C27" s="266" t="s">
        <v>102</v>
      </c>
      <c r="D27" s="266"/>
      <c r="E27" s="266"/>
      <c r="F27" s="149"/>
      <c r="G27" s="142"/>
      <c r="H27" s="230">
        <f>ROUND(SUM(H15:H26),0)</f>
        <v>38</v>
      </c>
      <c r="I27" s="231"/>
      <c r="J27" s="283"/>
      <c r="K27" s="233"/>
      <c r="L27" s="233"/>
      <c r="M27" s="233"/>
      <c r="N27" s="233"/>
      <c r="O27" s="234"/>
    </row>
    <row r="28" spans="1:21" ht="41.25" customHeight="1" thickBot="1">
      <c r="A28" s="247" t="s">
        <v>97</v>
      </c>
      <c r="B28" s="228"/>
      <c r="C28" s="228"/>
      <c r="D28" s="228"/>
      <c r="E28" s="248"/>
      <c r="F28" s="258" t="s">
        <v>98</v>
      </c>
      <c r="G28" s="259"/>
      <c r="H28" s="259"/>
      <c r="I28" s="260"/>
      <c r="J28" s="227" t="s">
        <v>90</v>
      </c>
      <c r="K28" s="228"/>
      <c r="L28" s="228"/>
      <c r="M28" s="228"/>
      <c r="N28" s="228"/>
      <c r="O28" s="229"/>
    </row>
    <row r="29" spans="1:21" ht="36" customHeight="1">
      <c r="A29" s="309" t="s">
        <v>132</v>
      </c>
      <c r="B29" s="310"/>
      <c r="C29" s="313"/>
      <c r="D29" s="314"/>
      <c r="E29" s="310"/>
      <c r="F29" s="318" t="s">
        <v>99</v>
      </c>
      <c r="G29" s="298"/>
      <c r="H29" s="299"/>
      <c r="I29" s="320"/>
      <c r="J29" s="298"/>
      <c r="K29" s="299"/>
      <c r="L29" s="299"/>
      <c r="M29" s="299"/>
      <c r="N29" s="299"/>
      <c r="O29" s="300"/>
    </row>
    <row r="30" spans="1:21" ht="32.25" customHeight="1">
      <c r="A30" s="311"/>
      <c r="B30" s="312"/>
      <c r="C30" s="315"/>
      <c r="D30" s="316"/>
      <c r="E30" s="312"/>
      <c r="F30" s="274"/>
      <c r="G30" s="301"/>
      <c r="H30" s="302"/>
      <c r="I30" s="252"/>
      <c r="J30" s="301"/>
      <c r="K30" s="302"/>
      <c r="L30" s="302"/>
      <c r="M30" s="302"/>
      <c r="N30" s="302"/>
      <c r="O30" s="303"/>
    </row>
    <row r="31" spans="1:21" ht="33" customHeight="1">
      <c r="A31" s="317" t="s">
        <v>131</v>
      </c>
      <c r="B31" s="294"/>
      <c r="C31" s="292"/>
      <c r="D31" s="293"/>
      <c r="E31" s="294"/>
      <c r="F31" s="319"/>
      <c r="G31" s="321"/>
      <c r="H31" s="322"/>
      <c r="I31" s="323"/>
      <c r="J31" s="301"/>
      <c r="K31" s="302"/>
      <c r="L31" s="302"/>
      <c r="M31" s="302"/>
      <c r="N31" s="302"/>
      <c r="O31" s="303"/>
    </row>
    <row r="32" spans="1:21" ht="33.75" customHeight="1">
      <c r="A32" s="311"/>
      <c r="B32" s="312"/>
      <c r="C32" s="315"/>
      <c r="D32" s="316"/>
      <c r="E32" s="312"/>
      <c r="F32" s="307" t="s">
        <v>100</v>
      </c>
      <c r="G32" s="301"/>
      <c r="H32" s="302"/>
      <c r="I32" s="252"/>
      <c r="J32" s="301"/>
      <c r="K32" s="302"/>
      <c r="L32" s="302"/>
      <c r="M32" s="302"/>
      <c r="N32" s="302"/>
      <c r="O32" s="303"/>
    </row>
    <row r="33" spans="1:15" ht="54" customHeight="1">
      <c r="A33" s="288" t="s">
        <v>105</v>
      </c>
      <c r="B33" s="289"/>
      <c r="C33" s="292"/>
      <c r="D33" s="293"/>
      <c r="E33" s="294"/>
      <c r="F33" s="307"/>
      <c r="G33" s="301"/>
      <c r="H33" s="302"/>
      <c r="I33" s="252"/>
      <c r="J33" s="301"/>
      <c r="K33" s="302"/>
      <c r="L33" s="302"/>
      <c r="M33" s="302"/>
      <c r="N33" s="302"/>
      <c r="O33" s="303"/>
    </row>
    <row r="34" spans="1:15" ht="21.75" customHeight="1" thickBot="1">
      <c r="A34" s="290"/>
      <c r="B34" s="291"/>
      <c r="C34" s="295"/>
      <c r="D34" s="296"/>
      <c r="E34" s="297"/>
      <c r="F34" s="308"/>
      <c r="G34" s="304"/>
      <c r="H34" s="305"/>
      <c r="I34" s="254"/>
      <c r="J34" s="304"/>
      <c r="K34" s="305"/>
      <c r="L34" s="305"/>
      <c r="M34" s="305"/>
      <c r="N34" s="305"/>
      <c r="O34" s="306"/>
    </row>
    <row r="35" spans="1:15" ht="30" customHeight="1"/>
    <row r="36" spans="1:15" ht="21" customHeight="1"/>
    <row r="37" spans="1:15" ht="21" customHeight="1"/>
    <row r="38" spans="1:15" ht="21" customHeight="1"/>
  </sheetData>
  <sheetProtection algorithmName="SHA-512" hashValue="rlaxrA6Ej3hkqQ4g4galyccjKUSi1oa4Uyrenci0qtGK7HdeN8LxDkJpKztoe0+C4qsQZtrWBivj6nuazV7fLw==" saltValue="b8ytn9J4iWRXrpE1fUAiGg==" spinCount="100000" sheet="1" objects="1" scenarios="1" formatCells="0" formatColumns="0" formatRows="0" insertColumns="0" insertRows="0" deleteColumns="0" deleteRows="0" selectLockedCells="1" sort="0"/>
  <mergeCells count="88">
    <mergeCell ref="A9:B10"/>
    <mergeCell ref="C9:O10"/>
    <mergeCell ref="C7:C8"/>
    <mergeCell ref="D5:D6"/>
    <mergeCell ref="D7:D8"/>
    <mergeCell ref="A1:O1"/>
    <mergeCell ref="A2:O2"/>
    <mergeCell ref="A4:A8"/>
    <mergeCell ref="B4:B8"/>
    <mergeCell ref="C4:C6"/>
    <mergeCell ref="H4:K6"/>
    <mergeCell ref="L4:M5"/>
    <mergeCell ref="L6:M6"/>
    <mergeCell ref="F3:H3"/>
    <mergeCell ref="N7:N8"/>
    <mergeCell ref="O7:O8"/>
    <mergeCell ref="H7:K8"/>
    <mergeCell ref="E4:G4"/>
    <mergeCell ref="A33:B34"/>
    <mergeCell ref="C33:E34"/>
    <mergeCell ref="J29:O34"/>
    <mergeCell ref="F32:F34"/>
    <mergeCell ref="G32:I34"/>
    <mergeCell ref="A29:B30"/>
    <mergeCell ref="C29:E30"/>
    <mergeCell ref="A31:B32"/>
    <mergeCell ref="C31:E32"/>
    <mergeCell ref="F29:F31"/>
    <mergeCell ref="G29:I31"/>
    <mergeCell ref="J27:O27"/>
    <mergeCell ref="F11:G11"/>
    <mergeCell ref="F12:G12"/>
    <mergeCell ref="F13:G13"/>
    <mergeCell ref="D13:E13"/>
    <mergeCell ref="J22:O22"/>
    <mergeCell ref="A11:B13"/>
    <mergeCell ref="H11:H13"/>
    <mergeCell ref="I12:O12"/>
    <mergeCell ref="C16:E16"/>
    <mergeCell ref="C17:E17"/>
    <mergeCell ref="D11:E11"/>
    <mergeCell ref="D12:E12"/>
    <mergeCell ref="A28:E28"/>
    <mergeCell ref="H20:I20"/>
    <mergeCell ref="H21:I21"/>
    <mergeCell ref="H24:I24"/>
    <mergeCell ref="C18:E18"/>
    <mergeCell ref="A14:B27"/>
    <mergeCell ref="C14:E14"/>
    <mergeCell ref="C15:E15"/>
    <mergeCell ref="F28:I28"/>
    <mergeCell ref="C21:E21"/>
    <mergeCell ref="C22:E22"/>
    <mergeCell ref="C26:E26"/>
    <mergeCell ref="C27:E27"/>
    <mergeCell ref="H26:I26"/>
    <mergeCell ref="J28:O28"/>
    <mergeCell ref="H27:I27"/>
    <mergeCell ref="J25:O25"/>
    <mergeCell ref="J20:O20"/>
    <mergeCell ref="C19:E19"/>
    <mergeCell ref="C24:E24"/>
    <mergeCell ref="J26:O26"/>
    <mergeCell ref="H23:I23"/>
    <mergeCell ref="C20:E20"/>
    <mergeCell ref="C23:E23"/>
    <mergeCell ref="C25:E25"/>
    <mergeCell ref="J21:O21"/>
    <mergeCell ref="J23:O23"/>
    <mergeCell ref="J24:O24"/>
    <mergeCell ref="H25:I25"/>
    <mergeCell ref="H22:I22"/>
    <mergeCell ref="R6:V7"/>
    <mergeCell ref="E5:G6"/>
    <mergeCell ref="E7:G8"/>
    <mergeCell ref="J19:O19"/>
    <mergeCell ref="H15:I15"/>
    <mergeCell ref="J14:O14"/>
    <mergeCell ref="J16:O16"/>
    <mergeCell ref="H18:I18"/>
    <mergeCell ref="H19:I19"/>
    <mergeCell ref="J17:O17"/>
    <mergeCell ref="J18:O18"/>
    <mergeCell ref="J15:O15"/>
    <mergeCell ref="L7:M8"/>
    <mergeCell ref="H16:I16"/>
    <mergeCell ref="H17:I17"/>
    <mergeCell ref="H14:I14"/>
  </mergeCells>
  <phoneticPr fontId="1" type="noConversion"/>
  <pageMargins left="0.70866141732283472" right="0.70866141732283472" top="0.74803149606299213" bottom="0.35433070866141736" header="0.31496062992125984" footer="0.31496062992125984"/>
  <pageSetup paperSize="9" scale="7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"/>
  <sheetViews>
    <sheetView zoomScale="130" zoomScaleNormal="130" workbookViewId="0">
      <selection activeCell="K19" sqref="K19"/>
    </sheetView>
  </sheetViews>
  <sheetFormatPr defaultRowHeight="16.5"/>
  <cols>
    <col min="1" max="1" width="5.5" style="9" customWidth="1"/>
    <col min="2" max="2" width="9.625" style="9" customWidth="1"/>
    <col min="3" max="3" width="5.5" style="9" customWidth="1"/>
    <col min="4" max="4" width="11" style="9" customWidth="1"/>
    <col min="5" max="5" width="12.625" style="9" customWidth="1"/>
    <col min="6" max="13" width="4.5" style="9" customWidth="1"/>
    <col min="14" max="15" width="4.25" style="9" customWidth="1"/>
    <col min="16" max="16" width="29.5" style="9" customWidth="1"/>
    <col min="17" max="17" width="1.5" style="76" hidden="1" customWidth="1"/>
    <col min="18" max="18" width="3.25" style="76" hidden="1" customWidth="1"/>
    <col min="19" max="19" width="3.5" style="76" hidden="1" customWidth="1"/>
    <col min="20" max="20" width="2.375" style="76" hidden="1" customWidth="1"/>
    <col min="21" max="21" width="3.25" style="76" hidden="1" customWidth="1"/>
    <col min="22" max="22" width="2.75" style="76" hidden="1" customWidth="1"/>
    <col min="23" max="23" width="2.375" style="76" hidden="1" customWidth="1"/>
    <col min="24" max="24" width="2.875" style="76" hidden="1" customWidth="1"/>
    <col min="25" max="25" width="3.875" style="9" hidden="1" customWidth="1"/>
    <col min="26" max="26" width="0" style="9" hidden="1" customWidth="1"/>
    <col min="27" max="16384" width="9" style="9"/>
  </cols>
  <sheetData>
    <row r="1" spans="1:37" ht="27.75">
      <c r="A1" s="381" t="str">
        <f>動支單!A1&amp;"黏貼憑證用紙"</f>
        <v>桃園市立平興國民中學黏貼憑證用紙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1" t="s">
        <v>284</v>
      </c>
      <c r="O1" s="121" t="s">
        <v>124</v>
      </c>
      <c r="P1" s="121"/>
      <c r="Q1" s="69">
        <f>ROUNDDOWN(動支單!$H$27/10000000,0)</f>
        <v>0</v>
      </c>
      <c r="R1" s="70">
        <f>ROUNDDOWN((動支單!$H$27/1000000-$Q$3*10),0)</f>
        <v>0</v>
      </c>
      <c r="S1" s="70">
        <f>ROUNDDOWN((動支單!$H$27/100000-$Q$3*100-$R$3*10),0)</f>
        <v>0</v>
      </c>
      <c r="T1" s="70">
        <f>ROUNDDOWN((動支單!$H$27/10000-$Q$3*1000-$R$3*100-$S$3*10),0)</f>
        <v>0</v>
      </c>
      <c r="U1" s="70">
        <f>ROUNDDOWN((動支單!$H$27/1000-$Q$3*10000-$R$3*1000-$S$3*100-$T$3*10),0)</f>
        <v>0</v>
      </c>
      <c r="V1" s="70">
        <f>ROUNDDOWN(動支單!$H$27/100-$Q$3*100000-$R$3*10000-$S$3*1000-$T$3*100-$U$3*10,0)</f>
        <v>0</v>
      </c>
      <c r="W1" s="70">
        <f>ROUNDDOWN(動支單!$H$27/10-$Q$3*1000000-$R$3*100000-$S$3*10000-$T$3*1000-$U$3*100-$V$3*10,0)</f>
        <v>3</v>
      </c>
      <c r="X1" s="70">
        <f>ROUNDDOWN(動支單!$H$27/1-Q3*10000000-R3*1000000-S3*100000-T3*10000-U3*1000-V3*100-W3*10,0)</f>
        <v>8</v>
      </c>
    </row>
    <row r="2" spans="1:37" ht="21">
      <c r="A2" s="109"/>
      <c r="B2" s="374"/>
      <c r="C2" s="375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2"/>
      <c r="O2" s="3" t="s">
        <v>137</v>
      </c>
      <c r="P2" s="122" t="s">
        <v>125</v>
      </c>
      <c r="Q2" s="71" t="str">
        <f t="shared" ref="Q2:W2" si="0">IF(Q1=0,"",ROUND(Q1,0))</f>
        <v/>
      </c>
      <c r="R2" s="71" t="str">
        <f t="shared" si="0"/>
        <v/>
      </c>
      <c r="S2" s="71" t="str">
        <f t="shared" si="0"/>
        <v/>
      </c>
      <c r="T2" s="71" t="str">
        <f t="shared" si="0"/>
        <v/>
      </c>
      <c r="U2" s="72" t="str">
        <f t="shared" si="0"/>
        <v/>
      </c>
      <c r="V2" s="72" t="str">
        <f t="shared" si="0"/>
        <v/>
      </c>
      <c r="W2" s="72">
        <f t="shared" si="0"/>
        <v>3</v>
      </c>
      <c r="X2" s="71">
        <f>ROUND(X1,0)</f>
        <v>8</v>
      </c>
    </row>
    <row r="3" spans="1:37" ht="21.75" thickBot="1">
      <c r="A3" s="109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2"/>
      <c r="O3" s="4" t="s">
        <v>123</v>
      </c>
      <c r="P3" s="61" t="s">
        <v>126</v>
      </c>
      <c r="Q3" s="73" t="str">
        <f>TEXT(Q1,0)</f>
        <v>0</v>
      </c>
      <c r="R3" s="73" t="str">
        <f t="shared" ref="R3:X3" si="1">TEXT(R1,0)</f>
        <v>0</v>
      </c>
      <c r="S3" s="73" t="str">
        <f t="shared" si="1"/>
        <v>0</v>
      </c>
      <c r="T3" s="73" t="str">
        <f t="shared" si="1"/>
        <v>0</v>
      </c>
      <c r="U3" s="73" t="str">
        <f t="shared" si="1"/>
        <v>0</v>
      </c>
      <c r="V3" s="73" t="str">
        <f t="shared" si="1"/>
        <v>0</v>
      </c>
      <c r="W3" s="73" t="str">
        <f t="shared" si="1"/>
        <v>3</v>
      </c>
      <c r="X3" s="73" t="str">
        <f t="shared" si="1"/>
        <v>8</v>
      </c>
    </row>
    <row r="4" spans="1:37" s="75" customFormat="1" ht="24" customHeight="1">
      <c r="A4" s="382" t="s">
        <v>111</v>
      </c>
      <c r="B4" s="383"/>
      <c r="C4" s="112"/>
      <c r="D4" s="376"/>
      <c r="E4" s="376"/>
      <c r="F4" s="429" t="s">
        <v>54</v>
      </c>
      <c r="G4" s="429"/>
      <c r="H4" s="429"/>
      <c r="I4" s="429"/>
      <c r="J4" s="429"/>
      <c r="K4" s="429"/>
      <c r="L4" s="429"/>
      <c r="M4" s="429"/>
      <c r="N4" s="5"/>
      <c r="O4" s="4" t="s">
        <v>123</v>
      </c>
      <c r="P4" s="123" t="s">
        <v>127</v>
      </c>
      <c r="Q4" s="74"/>
      <c r="R4" s="74"/>
      <c r="S4" s="74"/>
      <c r="T4" s="74"/>
      <c r="U4" s="74"/>
      <c r="V4" s="74"/>
      <c r="W4" s="74"/>
      <c r="X4" s="74"/>
      <c r="AA4" s="189" t="s">
        <v>134</v>
      </c>
      <c r="AB4" s="190"/>
      <c r="AC4" s="190"/>
      <c r="AD4" s="190"/>
      <c r="AE4" s="191"/>
    </row>
    <row r="5" spans="1:37" s="75" customFormat="1" ht="29.25" customHeight="1" thickBot="1">
      <c r="A5" s="113"/>
      <c r="B5" s="114"/>
      <c r="C5" s="115" t="s">
        <v>112</v>
      </c>
      <c r="D5" s="377"/>
      <c r="E5" s="377"/>
      <c r="F5" s="379" t="s">
        <v>55</v>
      </c>
      <c r="G5" s="379" t="s">
        <v>56</v>
      </c>
      <c r="H5" s="379" t="s">
        <v>57</v>
      </c>
      <c r="I5" s="379" t="s">
        <v>58</v>
      </c>
      <c r="J5" s="379" t="s">
        <v>59</v>
      </c>
      <c r="K5" s="379" t="s">
        <v>60</v>
      </c>
      <c r="L5" s="379" t="s">
        <v>61</v>
      </c>
      <c r="M5" s="379" t="s">
        <v>62</v>
      </c>
      <c r="N5" s="1" t="s">
        <v>123</v>
      </c>
      <c r="O5" s="99" t="s">
        <v>128</v>
      </c>
      <c r="P5" s="99"/>
      <c r="Q5" s="74"/>
      <c r="R5" s="74"/>
      <c r="S5" s="74"/>
      <c r="T5" s="74"/>
      <c r="U5" s="74"/>
      <c r="V5" s="74"/>
      <c r="W5" s="74"/>
      <c r="X5" s="74"/>
      <c r="AA5" s="192"/>
      <c r="AB5" s="193"/>
      <c r="AC5" s="193"/>
      <c r="AD5" s="193"/>
      <c r="AE5" s="194"/>
    </row>
    <row r="6" spans="1:37" s="75" customFormat="1" ht="30.75" customHeight="1">
      <c r="A6" s="384" t="s">
        <v>168</v>
      </c>
      <c r="B6" s="385"/>
      <c r="C6" s="116"/>
      <c r="D6" s="378"/>
      <c r="E6" s="378"/>
      <c r="F6" s="380"/>
      <c r="G6" s="380"/>
      <c r="H6" s="380"/>
      <c r="I6" s="380"/>
      <c r="J6" s="380"/>
      <c r="K6" s="380"/>
      <c r="L6" s="380"/>
      <c r="M6" s="380"/>
      <c r="N6" s="1" t="s">
        <v>123</v>
      </c>
      <c r="O6" s="100" t="s">
        <v>129</v>
      </c>
      <c r="P6" s="100"/>
      <c r="Q6" s="74"/>
      <c r="R6" s="74"/>
      <c r="S6" s="74"/>
      <c r="T6" s="74"/>
      <c r="U6" s="74"/>
      <c r="V6" s="74"/>
      <c r="W6" s="74"/>
      <c r="X6" s="74"/>
    </row>
    <row r="7" spans="1:37" ht="33.75" customHeight="1">
      <c r="A7" s="391" t="s">
        <v>119</v>
      </c>
      <c r="B7" s="392"/>
      <c r="C7" s="117"/>
      <c r="D7" s="118" t="s">
        <v>120</v>
      </c>
      <c r="E7" s="119" t="str">
        <f>動支單!B4</f>
        <v>108年度</v>
      </c>
      <c r="F7" s="120" t="str">
        <f>IF(Q2="","",ROUND(Q2,0))</f>
        <v/>
      </c>
      <c r="G7" s="120" t="str">
        <f>IF((Q2="")*(R2=""),"",IF((F7&gt;0),ROUND(R3,0)))</f>
        <v/>
      </c>
      <c r="H7" s="120" t="str">
        <f>IF((Q2="")*(R2="")*(S2=""),"",IF((F7&gt;0)+(G7&gt;0),ROUND(S3,0)))</f>
        <v/>
      </c>
      <c r="I7" s="120" t="str">
        <f>IF((Q2="")*(R2="")*(S2="")*(T2=""),"",IF((F7&gt;0)+(G7&gt;0)+(H7&gt;0),ROUND(T3,0)))</f>
        <v/>
      </c>
      <c r="J7" s="120" t="str">
        <f>IF((Q2="")*(R2="")*(S2="")*(T2="")*(U2=""),"",IF((F7&gt;0)+(G7&gt;0)+(H7&gt;0)+(I7&gt;0),ROUND(U3,0)))</f>
        <v/>
      </c>
      <c r="K7" s="120" t="str">
        <f>IF((Q2="")*(R2="")*(S2="")*(T2="")*(U2="")*(V2=""),"",IF((F7&gt;0)+(G7&gt;0)+(H7&gt;0)+(I7&gt;0)+(J7&gt;0),ROUND(V3,0)))</f>
        <v/>
      </c>
      <c r="L7" s="120">
        <f>IF((Q2="")*(R2="")*(S2="")*(T2="")*(U2="")*(V2="")*(W2=""),"",IF((F7&gt;0)+(G7&gt;0)+(H7&gt;0)+(I7&gt;0)+(J7&gt;0)+(K7&gt;0),ROUND(W3,0)))</f>
        <v>3</v>
      </c>
      <c r="M7" s="120">
        <f>IF((Q2="")*(R2="")*(S2="")*(T2="")*(U2="")*(V2="")*(W2="")*(X2=""),"",IF((F7&gt;0)+(G7&gt;0)+(H7&gt;0)+(I7&gt;0)+(J7&gt;0)+(K7&gt;0)+(L7&gt;0),ROUND(X3,0)))</f>
        <v>8</v>
      </c>
      <c r="N7" s="1" t="s">
        <v>236</v>
      </c>
      <c r="O7" s="98" t="s">
        <v>130</v>
      </c>
      <c r="P7" s="98"/>
      <c r="Z7" s="423" t="s">
        <v>68</v>
      </c>
      <c r="AA7" s="423"/>
      <c r="AB7" s="423"/>
      <c r="AC7" s="423"/>
      <c r="AD7" s="423"/>
      <c r="AE7" s="423"/>
      <c r="AF7" s="423"/>
      <c r="AG7" s="423"/>
      <c r="AH7" s="423"/>
      <c r="AI7" s="423"/>
      <c r="AJ7" s="423"/>
      <c r="AK7" s="423"/>
    </row>
    <row r="8" spans="1:37" ht="25.5" customHeight="1">
      <c r="A8" s="386" t="s">
        <v>121</v>
      </c>
      <c r="B8" s="387"/>
      <c r="C8" s="124">
        <f>IF(動支單!D4="","",動支單!D4)</f>
        <v>1</v>
      </c>
      <c r="D8" s="394" t="str">
        <f>動支單!E4</f>
        <v>用人費用</v>
      </c>
      <c r="E8" s="395"/>
      <c r="F8" s="401" t="s">
        <v>110</v>
      </c>
      <c r="G8" s="401"/>
      <c r="H8" s="402"/>
      <c r="I8" s="409" t="str">
        <f>動支單!C9</f>
        <v>會計室用原子章會計室用原子章會計室用原子章會計室用原子章</v>
      </c>
      <c r="J8" s="410"/>
      <c r="K8" s="410"/>
      <c r="L8" s="410"/>
      <c r="M8" s="410"/>
      <c r="N8" s="410"/>
      <c r="O8" s="410"/>
      <c r="P8" s="411"/>
    </row>
    <row r="9" spans="1:37" ht="25.5" customHeight="1">
      <c r="A9" s="388"/>
      <c r="B9" s="389"/>
      <c r="C9" s="125" t="str">
        <f>IF(動支單!D5="","",動支單!D5)</f>
        <v>15</v>
      </c>
      <c r="D9" s="396" t="str">
        <f>動支單!E5</f>
        <v>獎金</v>
      </c>
      <c r="E9" s="397"/>
      <c r="F9" s="403"/>
      <c r="G9" s="403"/>
      <c r="H9" s="404"/>
      <c r="I9" s="412"/>
      <c r="J9" s="413"/>
      <c r="K9" s="413"/>
      <c r="L9" s="413"/>
      <c r="M9" s="413"/>
      <c r="N9" s="413"/>
      <c r="O9" s="413"/>
      <c r="P9" s="414"/>
    </row>
    <row r="10" spans="1:37" ht="29.25" customHeight="1">
      <c r="A10" s="384"/>
      <c r="B10" s="390"/>
      <c r="C10" s="180" t="str">
        <f>IF(動支單!D7="","",動支單!D7)</f>
        <v>15Y</v>
      </c>
      <c r="D10" s="398" t="str">
        <f>動支單!E7</f>
        <v>其他獎金</v>
      </c>
      <c r="E10" s="399"/>
      <c r="F10" s="405"/>
      <c r="G10" s="405"/>
      <c r="H10" s="406"/>
      <c r="I10" s="415"/>
      <c r="J10" s="416"/>
      <c r="K10" s="416"/>
      <c r="L10" s="416"/>
      <c r="M10" s="416"/>
      <c r="N10" s="416"/>
      <c r="O10" s="416"/>
      <c r="P10" s="417"/>
    </row>
    <row r="11" spans="1:37" ht="9.75" customHeight="1">
      <c r="A11" s="109"/>
      <c r="B11" s="126"/>
      <c r="C11" s="126"/>
      <c r="D11" s="126"/>
      <c r="E11" s="126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</row>
    <row r="12" spans="1:37" ht="9.75" customHeight="1">
      <c r="A12" s="109"/>
      <c r="B12" s="126"/>
      <c r="C12" s="126"/>
      <c r="D12" s="126"/>
      <c r="E12" s="126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</row>
    <row r="13" spans="1:37" s="77" customFormat="1" ht="37.5" customHeight="1">
      <c r="A13" s="438" t="s">
        <v>320</v>
      </c>
      <c r="B13" s="439"/>
      <c r="C13" s="440"/>
      <c r="D13" s="407" t="s">
        <v>116</v>
      </c>
      <c r="E13" s="407"/>
      <c r="F13" s="407" t="s">
        <v>114</v>
      </c>
      <c r="G13" s="407"/>
      <c r="H13" s="407"/>
      <c r="I13" s="407"/>
      <c r="J13" s="407"/>
      <c r="K13" s="407" t="s">
        <v>115</v>
      </c>
      <c r="L13" s="407"/>
      <c r="M13" s="407"/>
      <c r="N13" s="407"/>
      <c r="O13" s="407"/>
      <c r="P13" s="424"/>
    </row>
    <row r="14" spans="1:37" s="77" customFormat="1" ht="53.25" customHeight="1">
      <c r="A14" s="432"/>
      <c r="B14" s="433"/>
      <c r="C14" s="434"/>
      <c r="D14" s="407"/>
      <c r="E14" s="407"/>
      <c r="F14" s="426"/>
      <c r="G14" s="426"/>
      <c r="H14" s="426"/>
      <c r="I14" s="426"/>
      <c r="J14" s="426"/>
      <c r="K14" s="407"/>
      <c r="L14" s="407"/>
      <c r="M14" s="407"/>
      <c r="N14" s="407"/>
      <c r="O14" s="407"/>
      <c r="P14" s="425"/>
      <c r="Q14" s="78"/>
      <c r="R14" s="78"/>
      <c r="S14" s="78"/>
      <c r="T14" s="78"/>
      <c r="U14" s="78"/>
      <c r="V14" s="78"/>
      <c r="W14" s="78"/>
      <c r="X14" s="78"/>
    </row>
    <row r="15" spans="1:37" s="77" customFormat="1" ht="37.5" customHeight="1">
      <c r="A15" s="391" t="s">
        <v>122</v>
      </c>
      <c r="B15" s="441"/>
      <c r="C15" s="392"/>
      <c r="D15" s="407" t="s">
        <v>113</v>
      </c>
      <c r="E15" s="407"/>
      <c r="F15" s="407" t="s">
        <v>117</v>
      </c>
      <c r="G15" s="407"/>
      <c r="H15" s="407"/>
      <c r="I15" s="407"/>
      <c r="J15" s="407"/>
      <c r="K15" s="407" t="s">
        <v>118</v>
      </c>
      <c r="L15" s="407"/>
      <c r="M15" s="407"/>
      <c r="N15" s="407"/>
      <c r="O15" s="407"/>
      <c r="P15" s="127" t="s">
        <v>136</v>
      </c>
      <c r="Q15" s="78"/>
      <c r="R15" s="78"/>
      <c r="S15" s="78"/>
      <c r="T15" s="78"/>
      <c r="U15" s="78"/>
      <c r="V15" s="78"/>
      <c r="W15" s="78"/>
      <c r="X15" s="78"/>
    </row>
    <row r="16" spans="1:37" s="77" customFormat="1" ht="50.25" customHeight="1">
      <c r="A16" s="435"/>
      <c r="B16" s="436"/>
      <c r="C16" s="437"/>
      <c r="D16" s="408"/>
      <c r="E16" s="408"/>
      <c r="F16" s="408"/>
      <c r="G16" s="408"/>
      <c r="H16" s="408"/>
      <c r="I16" s="408"/>
      <c r="J16" s="408"/>
      <c r="K16" s="373"/>
      <c r="L16" s="373"/>
      <c r="M16" s="373"/>
      <c r="N16" s="373"/>
      <c r="O16" s="373"/>
      <c r="P16" s="128"/>
      <c r="Q16" s="78"/>
      <c r="R16" s="78"/>
      <c r="S16" s="78"/>
      <c r="T16" s="78"/>
      <c r="U16" s="78"/>
      <c r="V16" s="78"/>
      <c r="W16" s="78"/>
      <c r="X16" s="78"/>
    </row>
    <row r="17" spans="1:24" s="79" customFormat="1" ht="31.5" customHeight="1">
      <c r="A17" s="129"/>
      <c r="B17" s="418"/>
      <c r="C17" s="418"/>
      <c r="D17" s="400"/>
      <c r="E17" s="400"/>
      <c r="F17" s="130" t="s">
        <v>69</v>
      </c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80"/>
      <c r="R17" s="80"/>
      <c r="S17" s="80"/>
      <c r="T17" s="80"/>
      <c r="U17" s="80"/>
      <c r="V17" s="80"/>
      <c r="W17" s="80"/>
      <c r="X17" s="80"/>
    </row>
    <row r="18" spans="1:24" s="79" customFormat="1" ht="38.25" customHeight="1" thickBot="1">
      <c r="A18" s="442" t="s">
        <v>70</v>
      </c>
      <c r="B18" s="442"/>
      <c r="C18" s="131"/>
      <c r="D18" s="132"/>
      <c r="E18" s="132"/>
      <c r="F18" s="130"/>
      <c r="G18" s="130"/>
      <c r="H18" s="130"/>
      <c r="I18" s="130"/>
      <c r="J18" s="130"/>
      <c r="K18" s="130"/>
      <c r="L18" s="130"/>
      <c r="M18" s="130"/>
      <c r="N18" s="130"/>
      <c r="O18" s="130"/>
      <c r="P18" s="130"/>
      <c r="Q18" s="80"/>
      <c r="R18" s="80"/>
      <c r="S18" s="80"/>
      <c r="T18" s="80"/>
      <c r="U18" s="80"/>
      <c r="V18" s="80"/>
      <c r="W18" s="80"/>
      <c r="X18" s="80"/>
    </row>
    <row r="19" spans="1:24" s="85" customFormat="1" ht="49.5" customHeight="1">
      <c r="A19" s="133" t="s">
        <v>252</v>
      </c>
      <c r="B19" s="422" t="s">
        <v>245</v>
      </c>
      <c r="C19" s="422"/>
      <c r="D19" s="422"/>
      <c r="E19" s="422"/>
      <c r="F19" s="422"/>
      <c r="G19" s="422"/>
      <c r="H19" s="422"/>
      <c r="I19" s="422"/>
      <c r="J19" s="422"/>
      <c r="K19" s="81" t="s">
        <v>267</v>
      </c>
      <c r="L19" s="82"/>
      <c r="M19" s="82"/>
      <c r="N19" s="82"/>
      <c r="O19" s="82"/>
      <c r="P19" s="83"/>
      <c r="Q19" s="84"/>
      <c r="R19" s="84"/>
      <c r="S19" s="84"/>
      <c r="T19" s="84"/>
      <c r="U19" s="84"/>
      <c r="V19" s="84"/>
      <c r="W19" s="84"/>
      <c r="X19" s="84"/>
    </row>
    <row r="20" spans="1:24" s="85" customFormat="1" ht="49.5" customHeight="1">
      <c r="A20" s="133" t="s">
        <v>253</v>
      </c>
      <c r="B20" s="430" t="s">
        <v>246</v>
      </c>
      <c r="C20" s="430"/>
      <c r="D20" s="430"/>
      <c r="E20" s="430"/>
      <c r="F20" s="430"/>
      <c r="G20" s="430"/>
      <c r="H20" s="430"/>
      <c r="I20" s="430"/>
      <c r="J20" s="430"/>
      <c r="K20" s="86" t="s">
        <v>266</v>
      </c>
      <c r="L20" s="419" t="s">
        <v>261</v>
      </c>
      <c r="M20" s="419"/>
      <c r="N20" s="419"/>
      <c r="O20" s="419"/>
      <c r="P20" s="420"/>
      <c r="Q20" s="84"/>
      <c r="R20" s="84"/>
      <c r="S20" s="84"/>
      <c r="T20" s="84"/>
      <c r="U20" s="84"/>
      <c r="V20" s="84"/>
      <c r="W20" s="84"/>
      <c r="X20" s="84"/>
    </row>
    <row r="21" spans="1:24" s="85" customFormat="1" ht="49.5" customHeight="1">
      <c r="A21" s="133" t="s">
        <v>254</v>
      </c>
      <c r="B21" s="430" t="s">
        <v>247</v>
      </c>
      <c r="C21" s="430"/>
      <c r="D21" s="430"/>
      <c r="E21" s="430"/>
      <c r="F21" s="430"/>
      <c r="G21" s="430"/>
      <c r="H21" s="430"/>
      <c r="I21" s="430"/>
      <c r="J21" s="430"/>
      <c r="K21" s="87" t="s">
        <v>266</v>
      </c>
      <c r="L21" s="421" t="s">
        <v>269</v>
      </c>
      <c r="M21" s="419"/>
      <c r="N21" s="419"/>
      <c r="O21" s="419"/>
      <c r="P21" s="420"/>
      <c r="Q21" s="84"/>
      <c r="R21" s="84"/>
      <c r="S21" s="84"/>
      <c r="T21" s="84"/>
      <c r="U21" s="84"/>
      <c r="V21" s="84"/>
      <c r="W21" s="84"/>
      <c r="X21" s="84"/>
    </row>
    <row r="22" spans="1:24" s="85" customFormat="1" ht="49.5" customHeight="1">
      <c r="A22" s="133" t="s">
        <v>255</v>
      </c>
      <c r="B22" s="431" t="s">
        <v>248</v>
      </c>
      <c r="C22" s="431"/>
      <c r="D22" s="431"/>
      <c r="E22" s="431"/>
      <c r="F22" s="431"/>
      <c r="G22" s="431"/>
      <c r="H22" s="431"/>
      <c r="I22" s="431"/>
      <c r="J22" s="431"/>
      <c r="K22" s="86" t="s">
        <v>266</v>
      </c>
      <c r="L22" s="419" t="s">
        <v>262</v>
      </c>
      <c r="M22" s="419"/>
      <c r="N22" s="419"/>
      <c r="O22" s="419"/>
      <c r="P22" s="420"/>
      <c r="Q22" s="84"/>
      <c r="R22" s="84"/>
      <c r="S22" s="84"/>
      <c r="T22" s="84"/>
      <c r="U22" s="84"/>
      <c r="V22" s="84"/>
      <c r="W22" s="84"/>
      <c r="X22" s="84"/>
    </row>
    <row r="23" spans="1:24" s="89" customFormat="1" ht="33" customHeight="1">
      <c r="A23" s="134" t="s">
        <v>256</v>
      </c>
      <c r="B23" s="430" t="s">
        <v>249</v>
      </c>
      <c r="C23" s="430"/>
      <c r="D23" s="430"/>
      <c r="E23" s="430"/>
      <c r="F23" s="430"/>
      <c r="G23" s="430"/>
      <c r="H23" s="430"/>
      <c r="I23" s="430"/>
      <c r="J23" s="430"/>
      <c r="K23" s="86" t="s">
        <v>266</v>
      </c>
      <c r="L23" s="419" t="s">
        <v>263</v>
      </c>
      <c r="M23" s="419"/>
      <c r="N23" s="419"/>
      <c r="O23" s="419"/>
      <c r="P23" s="420"/>
      <c r="Q23" s="88"/>
      <c r="R23" s="88"/>
      <c r="S23" s="88"/>
      <c r="T23" s="88"/>
      <c r="U23" s="88"/>
      <c r="V23" s="88"/>
      <c r="W23" s="88"/>
      <c r="X23" s="88"/>
    </row>
    <row r="24" spans="1:24" s="89" customFormat="1" ht="49.5" customHeight="1">
      <c r="A24" s="134"/>
      <c r="B24" s="430"/>
      <c r="C24" s="430"/>
      <c r="D24" s="430"/>
      <c r="E24" s="430"/>
      <c r="F24" s="430"/>
      <c r="G24" s="430"/>
      <c r="H24" s="430"/>
      <c r="I24" s="430"/>
      <c r="J24" s="430"/>
      <c r="K24" s="86" t="s">
        <v>266</v>
      </c>
      <c r="L24" s="419" t="s">
        <v>264</v>
      </c>
      <c r="M24" s="419"/>
      <c r="N24" s="419"/>
      <c r="O24" s="419"/>
      <c r="P24" s="420"/>
      <c r="Q24" s="88"/>
      <c r="R24" s="88"/>
      <c r="S24" s="88"/>
      <c r="T24" s="88"/>
      <c r="U24" s="88"/>
      <c r="V24" s="88"/>
      <c r="W24" s="88"/>
      <c r="X24" s="88"/>
    </row>
    <row r="25" spans="1:24" s="85" customFormat="1" ht="49.5" customHeight="1">
      <c r="A25" s="135" t="s">
        <v>257</v>
      </c>
      <c r="B25" s="393" t="s">
        <v>250</v>
      </c>
      <c r="C25" s="393"/>
      <c r="D25" s="393"/>
      <c r="E25" s="393"/>
      <c r="F25" s="393"/>
      <c r="G25" s="393"/>
      <c r="H25" s="393"/>
      <c r="I25" s="393"/>
      <c r="J25" s="393"/>
      <c r="K25" s="86" t="s">
        <v>271</v>
      </c>
      <c r="L25" s="419" t="s">
        <v>265</v>
      </c>
      <c r="M25" s="419"/>
      <c r="N25" s="419"/>
      <c r="O25" s="419"/>
      <c r="P25" s="420"/>
      <c r="Q25" s="84"/>
      <c r="R25" s="84"/>
      <c r="S25" s="84"/>
      <c r="T25" s="84"/>
      <c r="U25" s="84"/>
      <c r="V25" s="84"/>
      <c r="W25" s="84"/>
      <c r="X25" s="84"/>
    </row>
    <row r="26" spans="1:24" s="85" customFormat="1" ht="49.5" customHeight="1" thickBot="1">
      <c r="A26" s="135" t="s">
        <v>258</v>
      </c>
      <c r="B26" s="393" t="s">
        <v>251</v>
      </c>
      <c r="C26" s="393"/>
      <c r="D26" s="393"/>
      <c r="E26" s="393"/>
      <c r="F26" s="393"/>
      <c r="G26" s="393"/>
      <c r="H26" s="393"/>
      <c r="I26" s="393"/>
      <c r="J26" s="393"/>
      <c r="K26" s="90" t="s">
        <v>266</v>
      </c>
      <c r="L26" s="427" t="s">
        <v>268</v>
      </c>
      <c r="M26" s="427"/>
      <c r="N26" s="427"/>
      <c r="O26" s="427"/>
      <c r="P26" s="428"/>
      <c r="Q26" s="84"/>
      <c r="R26" s="84"/>
      <c r="S26" s="84"/>
      <c r="T26" s="84"/>
      <c r="U26" s="84"/>
      <c r="V26" s="84"/>
      <c r="W26" s="84"/>
      <c r="X26" s="84"/>
    </row>
    <row r="27" spans="1:24" s="93" customFormat="1" ht="49.5" customHeight="1">
      <c r="A27" s="135" t="s">
        <v>259</v>
      </c>
      <c r="B27" s="393" t="s">
        <v>260</v>
      </c>
      <c r="C27" s="393"/>
      <c r="D27" s="393"/>
      <c r="E27" s="393"/>
      <c r="F27" s="393"/>
      <c r="G27" s="393"/>
      <c r="H27" s="393"/>
      <c r="I27" s="393"/>
      <c r="J27" s="393"/>
      <c r="K27" s="91"/>
      <c r="L27" s="91"/>
      <c r="M27" s="91"/>
      <c r="N27" s="91"/>
      <c r="O27" s="91"/>
      <c r="P27" s="91"/>
      <c r="Q27" s="92"/>
      <c r="R27" s="92"/>
      <c r="S27" s="92"/>
      <c r="T27" s="92"/>
      <c r="U27" s="92"/>
      <c r="V27" s="92"/>
      <c r="W27" s="92"/>
      <c r="X27" s="92"/>
    </row>
    <row r="28" spans="1:24" ht="26.25" customHeight="1">
      <c r="B28" s="7"/>
      <c r="C28" s="7"/>
      <c r="D28" s="7"/>
      <c r="E28" s="7"/>
      <c r="F28" s="7"/>
      <c r="G28" s="7"/>
      <c r="H28" s="6"/>
      <c r="I28" s="7"/>
      <c r="J28" s="7"/>
      <c r="K28" s="6"/>
      <c r="L28" s="6"/>
      <c r="M28" s="6"/>
      <c r="N28" s="6"/>
      <c r="O28" s="6"/>
      <c r="P28" s="6"/>
    </row>
    <row r="29" spans="1:24" ht="26.25" customHeight="1">
      <c r="B29" s="7"/>
      <c r="C29" s="7"/>
      <c r="D29" s="7"/>
      <c r="E29" s="7"/>
      <c r="F29" s="7"/>
      <c r="G29" s="7"/>
      <c r="H29" s="6"/>
      <c r="I29" s="7"/>
      <c r="J29" s="7"/>
      <c r="K29" s="7"/>
      <c r="L29" s="7"/>
      <c r="M29" s="7"/>
      <c r="N29" s="7"/>
      <c r="O29" s="7"/>
      <c r="P29" s="7"/>
    </row>
    <row r="30" spans="1:24" ht="26.25" customHeight="1">
      <c r="B30" s="7"/>
      <c r="C30" s="7"/>
      <c r="D30" s="7"/>
      <c r="E30" s="7"/>
      <c r="F30" s="7"/>
      <c r="G30" s="7"/>
      <c r="H30" s="8"/>
      <c r="I30" s="7"/>
      <c r="J30" s="7"/>
      <c r="K30" s="7"/>
      <c r="L30" s="7"/>
      <c r="M30" s="7"/>
      <c r="N30" s="7"/>
      <c r="O30" s="7"/>
      <c r="P30" s="7"/>
    </row>
    <row r="31" spans="1:24">
      <c r="K31" s="7"/>
      <c r="L31" s="7"/>
      <c r="M31" s="7"/>
      <c r="N31" s="7"/>
      <c r="O31" s="7"/>
      <c r="P31" s="7"/>
    </row>
  </sheetData>
  <sheetProtection algorithmName="SHA-512" hashValue="qMWlISvNtQHVWSaxsadea4PALEARvQ6gs0194BJ2dZXebOLNBUqRc1Y3qZV8ZHLrc6I14ukLtwyhG3+hidbDmQ==" saltValue="nHEdUq6hQOfogFY8qMR+iA==" spinCount="100000" sheet="1" objects="1" scenarios="1" formatCells="0" formatColumns="0" formatRows="0" selectLockedCells="1"/>
  <mergeCells count="58">
    <mergeCell ref="A18:B18"/>
    <mergeCell ref="L23:P23"/>
    <mergeCell ref="B23:J24"/>
    <mergeCell ref="L24:P24"/>
    <mergeCell ref="L25:P25"/>
    <mergeCell ref="L26:P26"/>
    <mergeCell ref="G5:G6"/>
    <mergeCell ref="F4:M4"/>
    <mergeCell ref="K5:K6"/>
    <mergeCell ref="L5:L6"/>
    <mergeCell ref="M5:M6"/>
    <mergeCell ref="K15:O15"/>
    <mergeCell ref="B26:J26"/>
    <mergeCell ref="B20:J20"/>
    <mergeCell ref="B21:J21"/>
    <mergeCell ref="B22:J22"/>
    <mergeCell ref="B25:J25"/>
    <mergeCell ref="A14:C14"/>
    <mergeCell ref="A16:C16"/>
    <mergeCell ref="A13:C13"/>
    <mergeCell ref="A15:C15"/>
    <mergeCell ref="AA4:AE5"/>
    <mergeCell ref="Z7:AK7"/>
    <mergeCell ref="P13:P14"/>
    <mergeCell ref="D14:E14"/>
    <mergeCell ref="F13:J13"/>
    <mergeCell ref="K13:O13"/>
    <mergeCell ref="K14:O14"/>
    <mergeCell ref="F14:J14"/>
    <mergeCell ref="D13:E13"/>
    <mergeCell ref="B27:J27"/>
    <mergeCell ref="D8:E8"/>
    <mergeCell ref="D9:E9"/>
    <mergeCell ref="D10:E10"/>
    <mergeCell ref="D17:E17"/>
    <mergeCell ref="F8:H10"/>
    <mergeCell ref="D15:E15"/>
    <mergeCell ref="F15:J15"/>
    <mergeCell ref="F16:J16"/>
    <mergeCell ref="I8:P10"/>
    <mergeCell ref="D16:E16"/>
    <mergeCell ref="B17:C17"/>
    <mergeCell ref="L20:P20"/>
    <mergeCell ref="L21:P21"/>
    <mergeCell ref="L22:P22"/>
    <mergeCell ref="B19:J19"/>
    <mergeCell ref="A1:M1"/>
    <mergeCell ref="A4:B4"/>
    <mergeCell ref="A6:B6"/>
    <mergeCell ref="A8:B10"/>
    <mergeCell ref="A7:B7"/>
    <mergeCell ref="K16:O16"/>
    <mergeCell ref="B2:C2"/>
    <mergeCell ref="D4:E6"/>
    <mergeCell ref="H5:H6"/>
    <mergeCell ref="I5:I6"/>
    <mergeCell ref="J5:J6"/>
    <mergeCell ref="F5:F6"/>
  </mergeCells>
  <phoneticPr fontId="1" type="noConversion"/>
  <pageMargins left="0.39370078740157483" right="0.59055118110236227" top="0.74803149606299213" bottom="0.15748031496062992" header="0.31496062992125984" footer="0.31496062992125984"/>
  <pageSetup paperSize="9" scale="71" orientation="portrait" r:id="rId1"/>
  <ignoredErrors>
    <ignoredError sqref="A2:XFD7 A26:XFD1048576 A25:J25 L25:XFD25 A11:XFD12 A10:B10 D10:XFD10 A9:B9 A8:B8 D8:XFD8 D9:XFD9 A1:M1 O1:XFD1 A14:XFD24 B13:XFD13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A8" sqref="A8"/>
    </sheetView>
  </sheetViews>
  <sheetFormatPr defaultRowHeight="16.5"/>
  <cols>
    <col min="1" max="1" width="9.5" style="102" bestFit="1" customWidth="1"/>
    <col min="2" max="16384" width="9" style="101"/>
  </cols>
  <sheetData>
    <row r="1" spans="1:3">
      <c r="A1" s="102" t="s">
        <v>272</v>
      </c>
      <c r="B1" s="101" t="s">
        <v>273</v>
      </c>
      <c r="C1" s="101" t="s">
        <v>274</v>
      </c>
    </row>
    <row r="5" spans="1:3" ht="58.5" customHeight="1">
      <c r="A5" s="443" t="s">
        <v>287</v>
      </c>
      <c r="B5" s="443"/>
    </row>
    <row r="7" spans="1:3">
      <c r="A7" s="156" t="s">
        <v>332</v>
      </c>
    </row>
    <row r="8" spans="1:3">
      <c r="A8" s="156" t="s">
        <v>421</v>
      </c>
    </row>
  </sheetData>
  <mergeCells count="1">
    <mergeCell ref="A5:B5"/>
  </mergeCells>
  <phoneticPr fontId="2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2</vt:i4>
      </vt:variant>
    </vt:vector>
  </HeadingPairs>
  <TitlesOfParts>
    <vt:vector size="7" baseType="lpstr">
      <vt:lpstr>科目參考表</vt:lpstr>
      <vt:lpstr>請購單</vt:lpstr>
      <vt:lpstr>動支單</vt:lpstr>
      <vt:lpstr>黏貼憑證用紙</vt:lpstr>
      <vt:lpstr>工作表1</vt:lpstr>
      <vt:lpstr>動支單!Print_Area</vt:lpstr>
      <vt:lpstr>黏貼憑證用紙!Print_Area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</dc:creator>
  <cp:lastModifiedBy>會計主任</cp:lastModifiedBy>
  <cp:lastPrinted>2019-03-25T07:13:58Z</cp:lastPrinted>
  <dcterms:created xsi:type="dcterms:W3CDTF">2014-09-11T02:53:19Z</dcterms:created>
  <dcterms:modified xsi:type="dcterms:W3CDTF">2019-05-23T02:30:57Z</dcterms:modified>
</cp:coreProperties>
</file>